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8" windowWidth="22116" windowHeight="8760" tabRatio="774"/>
  </bookViews>
  <sheets>
    <sheet name="AEROP. INTERNACIONAL" sheetId="13" r:id="rId1"/>
    <sheet name="AEROP.  NACIONAL" sheetId="14" r:id="rId2"/>
    <sheet name="EMPRESAS INTERNACIONALES" sheetId="16" r:id="rId3"/>
    <sheet name="EMPRESAS NACIONALES" sheetId="17" r:id="rId4"/>
    <sheet name="TOTAL AEROPUERTOS" sheetId="18" r:id="rId5"/>
    <sheet name="TOTAL EMPRESAS" sheetId="19" r:id="rId6"/>
  </sheets>
  <definedNames>
    <definedName name="_xlnm._FilterDatabase" localSheetId="2" hidden="1">'EMPRESAS INTERNACIONALES'!$B$8:$E$376</definedName>
    <definedName name="_xlnm._FilterDatabase" localSheetId="3" hidden="1">'EMPRESAS NACIONALES'!$B$8:$E$1046</definedName>
    <definedName name="_xlnm._FilterDatabase" localSheetId="5" hidden="1">'TOTAL EMPRESAS'!$B$40:$E$49</definedName>
  </definedNames>
  <calcPr calcId="145621"/>
</workbook>
</file>

<file path=xl/calcChain.xml><?xml version="1.0" encoding="utf-8"?>
<calcChain xmlns="http://schemas.openxmlformats.org/spreadsheetml/2006/main">
  <c r="D500" i="14" l="1"/>
  <c r="D488" i="14" l="1"/>
  <c r="D476" i="14"/>
  <c r="D470" i="14"/>
  <c r="D462" i="14"/>
  <c r="D449" i="14"/>
  <c r="D444" i="14"/>
  <c r="D435" i="14"/>
  <c r="D421" i="14"/>
  <c r="D406" i="14"/>
  <c r="D399" i="14"/>
  <c r="D384" i="14"/>
  <c r="D369" i="14"/>
  <c r="D365" i="14"/>
  <c r="D353" i="14"/>
  <c r="D338" i="14"/>
  <c r="D326" i="14"/>
  <c r="D312" i="14"/>
  <c r="D297" i="14"/>
  <c r="D291" i="14"/>
  <c r="D275" i="14"/>
  <c r="D262" i="14"/>
  <c r="D251" i="14"/>
  <c r="D239" i="14"/>
  <c r="D236" i="14"/>
  <c r="D224" i="14"/>
  <c r="D211" i="14"/>
  <c r="D201" i="14"/>
  <c r="D186" i="14"/>
  <c r="D172" i="14"/>
  <c r="D161" i="14"/>
  <c r="D145" i="14"/>
  <c r="D138" i="14"/>
  <c r="D123" i="14"/>
  <c r="D116" i="14"/>
  <c r="D101" i="14"/>
  <c r="D98" i="13"/>
  <c r="D91" i="13"/>
  <c r="D77" i="13"/>
  <c r="D72" i="13"/>
  <c r="D65" i="13"/>
  <c r="D61" i="13"/>
  <c r="D52" i="13"/>
  <c r="D40" i="13"/>
  <c r="D34" i="13"/>
  <c r="D20" i="13"/>
  <c r="D14" i="13"/>
  <c r="D8" i="13"/>
  <c r="D85" i="14"/>
  <c r="D70" i="14"/>
  <c r="D57" i="14"/>
  <c r="D47" i="14"/>
  <c r="D32" i="14"/>
  <c r="D21" i="14"/>
  <c r="D8" i="14"/>
  <c r="E1144" i="17"/>
  <c r="E1047" i="17"/>
  <c r="E844" i="17"/>
  <c r="E684" i="17"/>
  <c r="E597" i="17"/>
  <c r="E359" i="17"/>
  <c r="E154" i="17"/>
  <c r="E8" i="17"/>
  <c r="E9" i="17"/>
  <c r="D8" i="17"/>
  <c r="E1133" i="17"/>
  <c r="E1122" i="17"/>
  <c r="E1109" i="17"/>
  <c r="E1103" i="17"/>
  <c r="E1094" i="17"/>
  <c r="E1083" i="17"/>
  <c r="E1071" i="17"/>
  <c r="E1058" i="17"/>
  <c r="E1048" i="17"/>
  <c r="E1037" i="17"/>
  <c r="E1024" i="17"/>
  <c r="E1015" i="17"/>
  <c r="E998" i="17"/>
  <c r="E986" i="17"/>
  <c r="E974" i="17"/>
  <c r="E968" i="17"/>
  <c r="E954" i="17"/>
  <c r="E944" i="17"/>
  <c r="E938" i="17"/>
  <c r="E925" i="17"/>
  <c r="E909" i="17"/>
  <c r="E901" i="17"/>
  <c r="E894" i="17"/>
  <c r="E883" i="17"/>
  <c r="E873" i="17"/>
  <c r="E857" i="17"/>
  <c r="E845" i="17"/>
  <c r="E838" i="17"/>
  <c r="E833" i="17"/>
  <c r="E821" i="17"/>
  <c r="E810" i="17"/>
  <c r="E799" i="17"/>
  <c r="E787" i="17"/>
  <c r="E774" i="17"/>
  <c r="E761" i="17"/>
  <c r="E750" i="17"/>
  <c r="E737" i="17"/>
  <c r="E725" i="17"/>
  <c r="E717" i="17"/>
  <c r="E705" i="17"/>
  <c r="E695" i="17"/>
  <c r="E685" i="17"/>
  <c r="E676" i="17"/>
  <c r="E666" i="17"/>
  <c r="E655" i="17"/>
  <c r="E649" i="17"/>
  <c r="E640" i="17"/>
  <c r="E631" i="17"/>
  <c r="E620" i="17"/>
  <c r="E614" i="17"/>
  <c r="E604" i="17"/>
  <c r="E598" i="17"/>
  <c r="E587" i="17"/>
  <c r="E581" i="17"/>
  <c r="E573" i="17"/>
  <c r="E563" i="17"/>
  <c r="E550" i="17"/>
  <c r="E543" i="17"/>
  <c r="E532" i="17"/>
  <c r="E521" i="17"/>
  <c r="E511" i="17"/>
  <c r="E499" i="17"/>
  <c r="E491" i="17"/>
  <c r="E479" i="17"/>
  <c r="E469" i="17"/>
  <c r="E458" i="17"/>
  <c r="E449" i="17"/>
  <c r="E441" i="17"/>
  <c r="E428" i="17"/>
  <c r="E416" i="17"/>
  <c r="E405" i="17"/>
  <c r="E392" i="17"/>
  <c r="E381" i="17"/>
  <c r="E371" i="17"/>
  <c r="E360" i="17"/>
  <c r="E350" i="17"/>
  <c r="E342" i="17"/>
  <c r="E333" i="17"/>
  <c r="E326" i="17"/>
  <c r="E314" i="17"/>
  <c r="E308" i="17"/>
  <c r="E298" i="17"/>
  <c r="E286" i="17"/>
  <c r="E277" i="17"/>
  <c r="E266" i="17"/>
  <c r="E254" i="17"/>
  <c r="E247" i="17"/>
  <c r="E236" i="17"/>
  <c r="E227" i="17"/>
  <c r="E217" i="17"/>
  <c r="E207" i="17"/>
  <c r="E196" i="17"/>
  <c r="E187" i="17"/>
  <c r="E174" i="17"/>
  <c r="E164" i="17"/>
  <c r="E155" i="17"/>
  <c r="E150" i="17"/>
  <c r="E139" i="17"/>
  <c r="E127" i="17"/>
  <c r="E119" i="17"/>
  <c r="E106" i="17"/>
  <c r="E95" i="17"/>
  <c r="E85" i="17"/>
  <c r="E74" i="17"/>
  <c r="E63" i="17"/>
  <c r="E48" i="17"/>
  <c r="E39" i="17"/>
  <c r="E32" i="17"/>
  <c r="E20" i="17"/>
  <c r="D1047" i="17"/>
  <c r="D844" i="17"/>
  <c r="D684" i="17"/>
  <c r="D597" i="17"/>
  <c r="D359" i="17"/>
  <c r="D154" i="17"/>
  <c r="E373" i="16"/>
  <c r="E339" i="16"/>
  <c r="E338" i="16"/>
  <c r="E347" i="16"/>
  <c r="E262" i="16"/>
  <c r="E238" i="16"/>
  <c r="E233" i="16"/>
  <c r="D232" i="16"/>
  <c r="E220" i="16"/>
  <c r="E153" i="16"/>
  <c r="E208" i="16"/>
  <c r="E197" i="16"/>
  <c r="E186" i="16"/>
  <c r="E177" i="16"/>
  <c r="E171" i="16"/>
  <c r="E160" i="16"/>
  <c r="E154" i="16"/>
  <c r="E134" i="16"/>
  <c r="E109" i="16"/>
  <c r="E94" i="16"/>
  <c r="E99" i="16"/>
  <c r="E93" i="16"/>
  <c r="E121" i="16"/>
  <c r="E116" i="16"/>
  <c r="E68" i="16"/>
  <c r="E85" i="16"/>
  <c r="E77" i="16"/>
  <c r="E69" i="16"/>
  <c r="E60" i="16"/>
  <c r="E53" i="16"/>
  <c r="E37" i="16"/>
  <c r="E28" i="16"/>
  <c r="E9" i="16"/>
  <c r="D353" i="16"/>
  <c r="D338" i="16"/>
  <c r="D319" i="16"/>
  <c r="D296" i="16"/>
  <c r="D276" i="16"/>
  <c r="D246" i="16"/>
  <c r="D153" i="16"/>
  <c r="D133" i="16"/>
  <c r="D93" i="16"/>
  <c r="D68" i="16"/>
  <c r="D8" i="16" l="1"/>
  <c r="D1133" i="17"/>
  <c r="D1122" i="17"/>
  <c r="D1109" i="17"/>
  <c r="D1103" i="17"/>
  <c r="D1094" i="17"/>
  <c r="D1083" i="17"/>
  <c r="D1071" i="17"/>
  <c r="D1058" i="17"/>
  <c r="D1048" i="17"/>
  <c r="D1037" i="17"/>
  <c r="D1029" i="17"/>
  <c r="D1024" i="17"/>
  <c r="D1015" i="17"/>
  <c r="D1011" i="17"/>
  <c r="D998" i="17"/>
  <c r="D986" i="17"/>
  <c r="D982" i="17"/>
  <c r="D974" i="17"/>
  <c r="D968" i="17"/>
  <c r="D954" i="17"/>
  <c r="D944" i="17"/>
  <c r="D938" i="17"/>
  <c r="D935" i="17"/>
  <c r="D925" i="17"/>
  <c r="D916" i="17"/>
  <c r="D909" i="17"/>
  <c r="D901" i="17"/>
  <c r="D894" i="17"/>
  <c r="D883" i="17"/>
  <c r="D873" i="17"/>
  <c r="D865" i="17"/>
  <c r="D857" i="17"/>
  <c r="D845" i="17"/>
  <c r="D838" i="17"/>
  <c r="D833" i="17"/>
  <c r="D821" i="17"/>
  <c r="D810" i="17"/>
  <c r="D799" i="17"/>
  <c r="D787" i="17"/>
  <c r="D774" i="17"/>
  <c r="D761" i="17"/>
  <c r="D750" i="17"/>
  <c r="D737" i="17"/>
  <c r="D725" i="17"/>
  <c r="D717" i="17"/>
  <c r="D705" i="17"/>
  <c r="D695" i="17"/>
  <c r="D685" i="17"/>
  <c r="D676" i="17"/>
  <c r="D666" i="17"/>
  <c r="D655" i="17"/>
  <c r="D649" i="17"/>
  <c r="D640" i="17"/>
  <c r="D631" i="17"/>
  <c r="D620" i="17"/>
  <c r="D614" i="17"/>
  <c r="D604" i="17"/>
  <c r="D598" i="17"/>
  <c r="D587" i="17"/>
  <c r="D581" i="17"/>
  <c r="D573" i="17"/>
  <c r="D563" i="17"/>
  <c r="D550" i="17"/>
  <c r="D543" i="17"/>
  <c r="D532" i="17"/>
  <c r="D521" i="17"/>
  <c r="D511" i="17"/>
  <c r="D499" i="17"/>
  <c r="D491" i="17"/>
  <c r="D479" i="17"/>
  <c r="D469" i="17"/>
  <c r="D458" i="17"/>
  <c r="D449" i="17"/>
  <c r="D441" i="17"/>
  <c r="D428" i="17"/>
  <c r="D416" i="17"/>
  <c r="D405" i="17"/>
  <c r="D392" i="17"/>
  <c r="D381" i="17"/>
  <c r="D371" i="17"/>
  <c r="D360" i="17"/>
  <c r="D350" i="17"/>
  <c r="D342" i="17"/>
  <c r="D333" i="17"/>
  <c r="D326" i="17"/>
  <c r="D314" i="17"/>
  <c r="D308" i="17"/>
  <c r="D298" i="17"/>
  <c r="D286" i="17"/>
  <c r="D277" i="17"/>
  <c r="D266" i="17"/>
  <c r="D254" i="17"/>
  <c r="D247" i="17"/>
  <c r="D236" i="17"/>
  <c r="D227" i="17"/>
  <c r="D217" i="17"/>
  <c r="D207" i="17"/>
  <c r="D196" i="17"/>
  <c r="D187" i="17"/>
  <c r="D174" i="17"/>
  <c r="D164" i="17"/>
  <c r="D155" i="17"/>
  <c r="D150" i="17"/>
  <c r="D139" i="17"/>
  <c r="D127" i="17"/>
  <c r="D119" i="17"/>
  <c r="D106" i="17"/>
  <c r="D95" i="17"/>
  <c r="D85" i="17"/>
  <c r="D74" i="17"/>
  <c r="D63" i="17"/>
  <c r="D59" i="17"/>
  <c r="D48" i="17"/>
  <c r="D39" i="17"/>
  <c r="D32" i="17"/>
  <c r="D20" i="17"/>
  <c r="D9" i="17"/>
  <c r="D1144" i="17" l="1"/>
  <c r="D287" i="16"/>
  <c r="D369" i="16"/>
  <c r="D363" i="16"/>
  <c r="D358" i="16"/>
  <c r="D354" i="16"/>
  <c r="D351" i="16"/>
  <c r="D347" i="16"/>
  <c r="D339" i="16"/>
  <c r="D333" i="16"/>
  <c r="D327" i="16"/>
  <c r="D320" i="16"/>
  <c r="D313" i="16"/>
  <c r="D307" i="16"/>
  <c r="D303" i="16"/>
  <c r="D297" i="16"/>
  <c r="D290" i="16"/>
  <c r="D282" i="16"/>
  <c r="D277" i="16"/>
  <c r="D272" i="16"/>
  <c r="D262" i="16"/>
  <c r="D257" i="16"/>
  <c r="D251" i="16"/>
  <c r="D247" i="16"/>
  <c r="D238" i="16"/>
  <c r="D228" i="16"/>
  <c r="D220" i="16"/>
  <c r="D215" i="16"/>
  <c r="D208" i="16"/>
  <c r="D197" i="16"/>
  <c r="D193" i="16"/>
  <c r="D186" i="16"/>
  <c r="D177" i="16"/>
  <c r="D171" i="16"/>
  <c r="D160" i="16"/>
  <c r="D154" i="16"/>
  <c r="D146" i="16"/>
  <c r="D141" i="16"/>
  <c r="D134" i="16"/>
  <c r="D129" i="16"/>
  <c r="D121" i="16"/>
  <c r="D116" i="16"/>
  <c r="D109" i="16"/>
  <c r="D99" i="16"/>
  <c r="D94" i="16"/>
  <c r="D85" i="16"/>
  <c r="D77" i="16"/>
  <c r="D69" i="16"/>
  <c r="D60" i="16"/>
  <c r="D53" i="16"/>
  <c r="D37" i="16"/>
  <c r="D45" i="16"/>
  <c r="D28" i="16"/>
  <c r="D21" i="16"/>
  <c r="D17" i="16"/>
  <c r="D9" i="16"/>
  <c r="D373" i="16"/>
  <c r="C1145" i="17"/>
  <c r="C374" i="16"/>
  <c r="C501" i="14"/>
  <c r="C99" i="13"/>
  <c r="C1144" i="17"/>
  <c r="C373" i="16"/>
  <c r="C500" i="14"/>
  <c r="C98" i="13"/>
</calcChain>
</file>

<file path=xl/sharedStrings.xml><?xml version="1.0" encoding="utf-8"?>
<sst xmlns="http://schemas.openxmlformats.org/spreadsheetml/2006/main" count="2238" uniqueCount="103">
  <si>
    <t>UNITED AIR LINES INC</t>
  </si>
  <si>
    <t>BOGOTA - ELDORADO</t>
  </si>
  <si>
    <t>AVIANCA</t>
  </si>
  <si>
    <t>CALI - ALFONSO BONILLA ARAGON</t>
  </si>
  <si>
    <t>SAN ANDRES-GUSTAVO ROJAS PINIL</t>
  </si>
  <si>
    <t>LAN PERU</t>
  </si>
  <si>
    <t>TACA INTERNATIONAL</t>
  </si>
  <si>
    <t>CUCUTA - CAMILO DAZA</t>
  </si>
  <si>
    <t>COPA</t>
  </si>
  <si>
    <t>PEREIRA - MATECAÑAS</t>
  </si>
  <si>
    <t>RIONEGRO - JOSE M. CORDOVA</t>
  </si>
  <si>
    <t>BARRANQUILLA-E. CORTISSOZ</t>
  </si>
  <si>
    <t>EASYFLY S.A</t>
  </si>
  <si>
    <t>BUCARAMANGA - PALONEGRO</t>
  </si>
  <si>
    <t>AEROLINEA DE ANTIOQUIA S.A.</t>
  </si>
  <si>
    <t>MEDELLIN - OLAYA HERRERA</t>
  </si>
  <si>
    <t>ARMENIA - EL EDEN</t>
  </si>
  <si>
    <t>NEIVA - BENITO SALAS</t>
  </si>
  <si>
    <t>CARTAGENA - RAFAEL NUQEZ</t>
  </si>
  <si>
    <t>SANTA MARTA - SIMON BOLIVAR</t>
  </si>
  <si>
    <t>BARRANCABERMEJA-YARIGUIES</t>
  </si>
  <si>
    <t>MANIZALES - LA NUBIA</t>
  </si>
  <si>
    <t>EL YOPAL</t>
  </si>
  <si>
    <t>IBAGUE - PERALES</t>
  </si>
  <si>
    <t>ANTONIO ROLDAN BETANCOURT</t>
  </si>
  <si>
    <t>MONTERIA - LOS GARZONES</t>
  </si>
  <si>
    <t>AMERICAN</t>
  </si>
  <si>
    <t>TUMACO - LA FLORIDA</t>
  </si>
  <si>
    <t>ARAUCA - SANTIAGO PEREZ QUIROZ</t>
  </si>
  <si>
    <t>QUIBDO - EL CARAÑO</t>
  </si>
  <si>
    <t>POPAYAN - GMOLEON VALENCIA</t>
  </si>
  <si>
    <t>PROVIDENCIA- EL EMBRUJO</t>
  </si>
  <si>
    <t>SAN JOSE DEL GUAVIARE</t>
  </si>
  <si>
    <t>AEROGAL</t>
  </si>
  <si>
    <t>COROZAL - LAS BRUJAS</t>
  </si>
  <si>
    <t>TIARA</t>
  </si>
  <si>
    <t>RIOHACHA-ALMIRANTE PADILLA</t>
  </si>
  <si>
    <t>GUSTAVO ARTUNDUAGA PAREDES</t>
  </si>
  <si>
    <t>BUENAVENTURA - GERARDO TOBAR L</t>
  </si>
  <si>
    <t>DELTA</t>
  </si>
  <si>
    <t>CONVIASA</t>
  </si>
  <si>
    <t>PASTO - ANTONIO NARIQO</t>
  </si>
  <si>
    <t>GUAPI - JUAN CASIANO</t>
  </si>
  <si>
    <t>PUERTO ASIS - 3 DE MAYO</t>
  </si>
  <si>
    <t>VALLEDUPAR-ALFONSO LOPEZ P.</t>
  </si>
  <si>
    <t>TAME</t>
  </si>
  <si>
    <t>MITU</t>
  </si>
  <si>
    <t>CARREÑO-GERMAN OLANO</t>
  </si>
  <si>
    <t>LETICIA-ALFREDO VASQUEZ COBO</t>
  </si>
  <si>
    <t>SPIRIT AIRLINES</t>
  </si>
  <si>
    <t>AIR CANADA</t>
  </si>
  <si>
    <t>LACSA</t>
  </si>
  <si>
    <t>INTERJET</t>
  </si>
  <si>
    <t>IBERIA</t>
  </si>
  <si>
    <t>AIR FRANCE</t>
  </si>
  <si>
    <t>INSEL AIR</t>
  </si>
  <si>
    <t>LUFTHANSA</t>
  </si>
  <si>
    <t>IPIALES - SAN LUIS</t>
  </si>
  <si>
    <t>LOS COLONIZADORES</t>
  </si>
  <si>
    <t>BAHIA SOLANO - JOSE C. MUTIS</t>
  </si>
  <si>
    <t>AEROLINEAS ARGENTINAS</t>
  </si>
  <si>
    <t>SAN VICENTE DEL CAGUAN</t>
  </si>
  <si>
    <t>CUBANA</t>
  </si>
  <si>
    <t>SATENA</t>
  </si>
  <si>
    <t>JETBLUE</t>
  </si>
  <si>
    <t>COPA COLOMBIA</t>
  </si>
  <si>
    <t>AEROMEXICO</t>
  </si>
  <si>
    <t>LAN AIRLINES</t>
  </si>
  <si>
    <t>TACA PERU</t>
  </si>
  <si>
    <t>CANCELADOS</t>
  </si>
  <si>
    <t>OPERACIONALES</t>
  </si>
  <si>
    <t>AGA-RAC Y COM</t>
  </si>
  <si>
    <t>INCONTROLABLES</t>
  </si>
  <si>
    <t>TECNICOS</t>
  </si>
  <si>
    <t>AEROPORTUARIOS</t>
  </si>
  <si>
    <t>NO ESPECIFICOS</t>
  </si>
  <si>
    <t>DEMORADOS</t>
  </si>
  <si>
    <t>ANALISIS DE CUMPLIMIENTO</t>
  </si>
  <si>
    <t>AEROPUERTOS INTERNACIONALES</t>
  </si>
  <si>
    <t>MES : OCTUBRE 2013</t>
  </si>
  <si>
    <t xml:space="preserve">VUELOS </t>
  </si>
  <si>
    <t>CUMPLIMIENTO AEROPUERTO</t>
  </si>
  <si>
    <t>AEROPUERTOS NACIONALES</t>
  </si>
  <si>
    <t>EMPRESAS  INTERNACIONALES</t>
  </si>
  <si>
    <t>AEROLINEAS  INTERNACIONALES</t>
  </si>
  <si>
    <t>VUELOS</t>
  </si>
  <si>
    <t>CUMPLIMIENTO ITINERARIO</t>
  </si>
  <si>
    <t>CUMPLIMIENTO AEROLINEA</t>
  </si>
  <si>
    <t>EMPRESAS NACIONALES</t>
  </si>
  <si>
    <t>TOTAL PROGRAMADOS</t>
  </si>
  <si>
    <t>TOTAL CUMPLIDOS</t>
  </si>
  <si>
    <t>Fuente: Torre de Control/Itinerarios/Aerolineas</t>
  </si>
  <si>
    <t>TOTAL PROGAMADO</t>
  </si>
  <si>
    <t>TOTAL CUMPLIDO</t>
  </si>
  <si>
    <t xml:space="preserve">CUMPLIDOS </t>
  </si>
  <si>
    <t>AEROLINEAS  NACIONALES</t>
  </si>
  <si>
    <t>VILLAVICENCIO- VANGUARDIA</t>
  </si>
  <si>
    <t>VILLAVICENCIO-VANGUARDIA</t>
  </si>
  <si>
    <t>VIVA COLOMBIA</t>
  </si>
  <si>
    <t>LAN COLOMBIA</t>
  </si>
  <si>
    <t>TOTAL DE CUMPLIMIENTO DE AEROPUERTOS</t>
  </si>
  <si>
    <t>TOTAL DE CUMPLIMIENTO DE EMPRESAS</t>
  </si>
  <si>
    <t>MES : OTUBRE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</si>
</sst>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0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5" fillId="0" borderId="0" xfId="0" applyFont="1" applyBorder="1" applyAlignment="1">
      <alignment horizontal="left"/>
    </xf>
    <xf numFmtId="0" fontId="4" fillId="0" borderId="0" xfId="0" applyFont="1"/>
    <xf numFmtId="9" fontId="6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 applyBorder="1" applyAlignment="1"/>
    <xf numFmtId="0" fontId="6" fillId="5" borderId="8" xfId="0" applyFont="1" applyFill="1" applyBorder="1" applyAlignment="1">
      <alignment horizontal="left"/>
    </xf>
    <xf numFmtId="0" fontId="6" fillId="5" borderId="9" xfId="0" applyNumberFormat="1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5" borderId="9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7" xfId="0" applyNumberFormat="1" applyFont="1" applyBorder="1"/>
    <xf numFmtId="0" fontId="0" fillId="0" borderId="7" xfId="0" applyNumberFormat="1" applyBorder="1"/>
    <xf numFmtId="0" fontId="9" fillId="0" borderId="0" xfId="0" applyFont="1"/>
    <xf numFmtId="0" fontId="2" fillId="4" borderId="9" xfId="0" applyFont="1" applyFill="1" applyBorder="1" applyAlignment="1">
      <alignment horizontal="left"/>
    </xf>
    <xf numFmtId="0" fontId="2" fillId="4" borderId="9" xfId="0" applyNumberFormat="1" applyFont="1" applyFill="1" applyBorder="1"/>
    <xf numFmtId="0" fontId="2" fillId="2" borderId="7" xfId="0" applyFont="1" applyFill="1" applyBorder="1" applyAlignment="1">
      <alignment horizontal="left" indent="1"/>
    </xf>
    <xf numFmtId="0" fontId="2" fillId="2" borderId="7" xfId="0" applyNumberFormat="1" applyFont="1" applyFill="1" applyBorder="1"/>
    <xf numFmtId="0" fontId="6" fillId="4" borderId="9" xfId="0" applyFont="1" applyFill="1" applyBorder="1" applyAlignment="1">
      <alignment horizontal="left"/>
    </xf>
    <xf numFmtId="0" fontId="6" fillId="4" borderId="9" xfId="0" applyNumberFormat="1" applyFont="1" applyFill="1" applyBorder="1"/>
    <xf numFmtId="0" fontId="6" fillId="2" borderId="7" xfId="0" applyFont="1" applyFill="1" applyBorder="1" applyAlignment="1">
      <alignment horizontal="left" indent="1"/>
    </xf>
    <xf numFmtId="0" fontId="6" fillId="2" borderId="7" xfId="0" applyNumberFormat="1" applyFont="1" applyFill="1" applyBorder="1"/>
    <xf numFmtId="0" fontId="6" fillId="0" borderId="7" xfId="0" applyFont="1" applyBorder="1" applyAlignment="1">
      <alignment horizontal="left" indent="1"/>
    </xf>
    <xf numFmtId="0" fontId="6" fillId="0" borderId="7" xfId="0" applyNumberFormat="1" applyFont="1" applyBorder="1"/>
    <xf numFmtId="0" fontId="4" fillId="0" borderId="7" xfId="0" applyFont="1" applyBorder="1" applyAlignment="1">
      <alignment horizontal="left" indent="2"/>
    </xf>
    <xf numFmtId="0" fontId="4" fillId="0" borderId="7" xfId="0" applyNumberFormat="1" applyFont="1" applyBorder="1"/>
    <xf numFmtId="0" fontId="0" fillId="0" borderId="5" xfId="0" applyNumberFormat="1" applyBorder="1"/>
    <xf numFmtId="0" fontId="4" fillId="0" borderId="5" xfId="0" applyFont="1" applyBorder="1" applyAlignment="1">
      <alignment horizontal="left" indent="2"/>
    </xf>
    <xf numFmtId="0" fontId="4" fillId="0" borderId="5" xfId="0" applyNumberFormat="1" applyFont="1" applyBorder="1"/>
    <xf numFmtId="0" fontId="2" fillId="0" borderId="7" xfId="0" applyFont="1" applyBorder="1" applyAlignment="1">
      <alignment horizontal="left" indent="2"/>
    </xf>
    <xf numFmtId="0" fontId="0" fillId="0" borderId="7" xfId="0" applyBorder="1" applyAlignment="1">
      <alignment horizontal="left" indent="3"/>
    </xf>
    <xf numFmtId="0" fontId="0" fillId="0" borderId="5" xfId="0" applyBorder="1" applyAlignment="1">
      <alignment horizontal="left" indent="3"/>
    </xf>
    <xf numFmtId="9" fontId="10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9" fontId="2" fillId="4" borderId="9" xfId="0" applyNumberFormat="1" applyFont="1" applyFill="1" applyBorder="1" applyAlignment="1">
      <alignment horizontal="center"/>
    </xf>
    <xf numFmtId="9" fontId="2" fillId="2" borderId="7" xfId="0" applyNumberFormat="1" applyFont="1" applyFill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9" fontId="0" fillId="0" borderId="0" xfId="0" applyNumberFormat="1"/>
    <xf numFmtId="9" fontId="6" fillId="4" borderId="9" xfId="0" applyNumberFormat="1" applyFont="1" applyFill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2" fontId="6" fillId="2" borderId="2" xfId="0" applyNumberFormat="1" applyFont="1" applyFill="1" applyBorder="1" applyAlignment="1">
      <alignment horizontal="center" vertical="center" wrapText="1"/>
    </xf>
    <xf numFmtId="12" fontId="6" fillId="2" borderId="7" xfId="0" applyNumberFormat="1" applyFont="1" applyFill="1" applyBorder="1" applyAlignment="1">
      <alignment horizontal="center" vertical="center" wrapText="1"/>
    </xf>
    <xf numFmtId="170" fontId="6" fillId="2" borderId="2" xfId="1" applyNumberFormat="1" applyFont="1" applyFill="1" applyBorder="1" applyAlignment="1">
      <alignment horizontal="center" vertical="center" wrapText="1"/>
    </xf>
    <xf numFmtId="170" fontId="6" fillId="2" borderId="7" xfId="1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9" fontId="6" fillId="2" borderId="7" xfId="0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12" fontId="6" fillId="2" borderId="1" xfId="0" applyNumberFormat="1" applyFont="1" applyFill="1" applyBorder="1" applyAlignment="1">
      <alignment horizontal="center" vertical="center" wrapText="1"/>
    </xf>
    <xf numFmtId="12" fontId="6" fillId="2" borderId="11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9" fontId="6" fillId="2" borderId="10" xfId="0" applyNumberFormat="1" applyFont="1" applyFill="1" applyBorder="1" applyAlignment="1">
      <alignment horizontal="center" vertical="center" wrapText="1"/>
    </xf>
    <xf numFmtId="9" fontId="6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 wrapText="1"/>
    </xf>
    <xf numFmtId="9" fontId="6" fillId="5" borderId="7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9" fontId="6" fillId="3" borderId="9" xfId="0" applyNumberFormat="1" applyFont="1" applyFill="1" applyBorder="1" applyAlignment="1">
      <alignment horizontal="center"/>
    </xf>
    <xf numFmtId="0" fontId="4" fillId="3" borderId="9" xfId="0" applyNumberFormat="1" applyFont="1" applyFill="1" applyBorder="1"/>
    <xf numFmtId="0" fontId="2" fillId="3" borderId="9" xfId="0" applyFont="1" applyFill="1" applyBorder="1" applyAlignment="1">
      <alignment horizontal="left"/>
    </xf>
    <xf numFmtId="9" fontId="2" fillId="3" borderId="9" xfId="0" applyNumberFormat="1" applyFont="1" applyFill="1" applyBorder="1" applyAlignment="1">
      <alignment horizontal="center"/>
    </xf>
    <xf numFmtId="0" fontId="0" fillId="3" borderId="9" xfId="0" applyNumberFormat="1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01"/>
  <sheetViews>
    <sheetView tabSelected="1" workbookViewId="0">
      <selection activeCell="H15" sqref="H15"/>
    </sheetView>
  </sheetViews>
  <sheetFormatPr baseColWidth="10" defaultRowHeight="14.4" x14ac:dyDescent="0.3"/>
  <cols>
    <col min="2" max="2" width="32" style="2" bestFit="1" customWidth="1"/>
    <col min="3" max="3" width="19.21875" style="2" bestFit="1" customWidth="1"/>
    <col min="4" max="4" width="21.88671875" style="3" customWidth="1"/>
  </cols>
  <sheetData>
    <row r="1" spans="1:4" s="4" customFormat="1" ht="15.6" x14ac:dyDescent="0.3">
      <c r="A1" s="1" t="s">
        <v>77</v>
      </c>
      <c r="B1" s="2"/>
      <c r="C1" s="2"/>
      <c r="D1" s="3"/>
    </row>
    <row r="2" spans="1:4" s="4" customFormat="1" ht="15.6" x14ac:dyDescent="0.3">
      <c r="A2" s="1" t="s">
        <v>78</v>
      </c>
      <c r="B2" s="2"/>
      <c r="C2" s="2"/>
      <c r="D2" s="3"/>
    </row>
    <row r="3" spans="1:4" s="4" customFormat="1" ht="15.6" x14ac:dyDescent="0.3">
      <c r="A3" s="1" t="s">
        <v>79</v>
      </c>
      <c r="B3" s="2"/>
      <c r="C3" s="2"/>
      <c r="D3" s="3"/>
    </row>
    <row r="4" spans="1:4" s="4" customFormat="1" ht="15.6" x14ac:dyDescent="0.3">
      <c r="A4" s="1"/>
      <c r="B4" s="2"/>
      <c r="C4" s="2"/>
      <c r="D4" s="3"/>
    </row>
    <row r="5" spans="1:4" ht="15" thickBot="1" x14ac:dyDescent="0.35"/>
    <row r="6" spans="1:4" ht="14.4" customHeight="1" x14ac:dyDescent="0.3">
      <c r="B6" s="43" t="s">
        <v>78</v>
      </c>
      <c r="C6" s="45" t="s">
        <v>80</v>
      </c>
      <c r="D6" s="47" t="s">
        <v>81</v>
      </c>
    </row>
    <row r="7" spans="1:4" ht="15" thickBot="1" x14ac:dyDescent="0.35">
      <c r="B7" s="44"/>
      <c r="C7" s="46"/>
      <c r="D7" s="48"/>
    </row>
    <row r="8" spans="1:4" ht="15" thickBot="1" x14ac:dyDescent="0.35">
      <c r="B8" s="19" t="s">
        <v>16</v>
      </c>
      <c r="C8" s="20">
        <v>9</v>
      </c>
      <c r="D8" s="40">
        <f>(C9+C11+C13)/C8</f>
        <v>1</v>
      </c>
    </row>
    <row r="9" spans="1:4" x14ac:dyDescent="0.3">
      <c r="B9" s="21" t="s">
        <v>94</v>
      </c>
      <c r="C9" s="22">
        <v>6</v>
      </c>
      <c r="D9" s="41"/>
    </row>
    <row r="10" spans="1:4" x14ac:dyDescent="0.3">
      <c r="B10" s="23" t="s">
        <v>69</v>
      </c>
      <c r="C10" s="24">
        <v>1</v>
      </c>
      <c r="D10" s="41"/>
    </row>
    <row r="11" spans="1:4" x14ac:dyDescent="0.3">
      <c r="B11" s="25" t="s">
        <v>75</v>
      </c>
      <c r="C11" s="26">
        <v>1</v>
      </c>
      <c r="D11" s="41"/>
    </row>
    <row r="12" spans="1:4" x14ac:dyDescent="0.3">
      <c r="B12" s="23" t="s">
        <v>76</v>
      </c>
      <c r="C12" s="24">
        <v>2</v>
      </c>
      <c r="D12" s="41"/>
    </row>
    <row r="13" spans="1:4" ht="15" thickBot="1" x14ac:dyDescent="0.35">
      <c r="B13" s="25" t="s">
        <v>75</v>
      </c>
      <c r="C13" s="26">
        <v>2</v>
      </c>
      <c r="D13" s="41"/>
    </row>
    <row r="14" spans="1:4" ht="15" thickBot="1" x14ac:dyDescent="0.35">
      <c r="B14" s="19" t="s">
        <v>11</v>
      </c>
      <c r="C14" s="20">
        <v>91</v>
      </c>
      <c r="D14" s="40">
        <f>(C15+C18+C19)/C14</f>
        <v>0.96703296703296704</v>
      </c>
    </row>
    <row r="15" spans="1:4" x14ac:dyDescent="0.3">
      <c r="B15" s="21" t="s">
        <v>94</v>
      </c>
      <c r="C15" s="22">
        <v>79</v>
      </c>
      <c r="D15" s="41"/>
    </row>
    <row r="16" spans="1:4" x14ac:dyDescent="0.3">
      <c r="B16" s="23" t="s">
        <v>76</v>
      </c>
      <c r="C16" s="24">
        <v>12</v>
      </c>
      <c r="D16" s="41"/>
    </row>
    <row r="17" spans="2:4" x14ac:dyDescent="0.3">
      <c r="B17" s="25" t="s">
        <v>72</v>
      </c>
      <c r="C17" s="26">
        <v>3</v>
      </c>
      <c r="D17" s="41"/>
    </row>
    <row r="18" spans="2:4" x14ac:dyDescent="0.3">
      <c r="B18" s="25" t="s">
        <v>75</v>
      </c>
      <c r="C18" s="26">
        <v>8</v>
      </c>
      <c r="D18" s="41"/>
    </row>
    <row r="19" spans="2:4" ht="15" thickBot="1" x14ac:dyDescent="0.35">
      <c r="B19" s="25" t="s">
        <v>70</v>
      </c>
      <c r="C19" s="26">
        <v>1</v>
      </c>
      <c r="D19" s="41"/>
    </row>
    <row r="20" spans="2:4" ht="15" thickBot="1" x14ac:dyDescent="0.35">
      <c r="B20" s="19" t="s">
        <v>1</v>
      </c>
      <c r="C20" s="20">
        <v>2569</v>
      </c>
      <c r="D20" s="40">
        <f>(C21+C24+C25+C26+C30+C31+C32+C33-C28)/C20</f>
        <v>0.91786687427014402</v>
      </c>
    </row>
    <row r="21" spans="2:4" x14ac:dyDescent="0.3">
      <c r="B21" s="21" t="s">
        <v>94</v>
      </c>
      <c r="C21" s="22">
        <v>1753</v>
      </c>
      <c r="D21" s="41"/>
    </row>
    <row r="22" spans="2:4" x14ac:dyDescent="0.3">
      <c r="B22" s="23" t="s">
        <v>69</v>
      </c>
      <c r="C22" s="24">
        <v>38</v>
      </c>
      <c r="D22" s="41"/>
    </row>
    <row r="23" spans="2:4" x14ac:dyDescent="0.3">
      <c r="B23" s="25" t="s">
        <v>71</v>
      </c>
      <c r="C23" s="26">
        <v>1</v>
      </c>
      <c r="D23" s="41"/>
    </row>
    <row r="24" spans="2:4" x14ac:dyDescent="0.3">
      <c r="B24" s="25" t="s">
        <v>72</v>
      </c>
      <c r="C24" s="26">
        <v>1</v>
      </c>
      <c r="D24" s="41"/>
    </row>
    <row r="25" spans="2:4" x14ac:dyDescent="0.3">
      <c r="B25" s="25" t="s">
        <v>75</v>
      </c>
      <c r="C25" s="26">
        <v>32</v>
      </c>
      <c r="D25" s="41"/>
    </row>
    <row r="26" spans="2:4" x14ac:dyDescent="0.3">
      <c r="B26" s="25" t="s">
        <v>70</v>
      </c>
      <c r="C26" s="26">
        <v>4</v>
      </c>
      <c r="D26" s="41"/>
    </row>
    <row r="27" spans="2:4" x14ac:dyDescent="0.3">
      <c r="B27" s="23" t="s">
        <v>76</v>
      </c>
      <c r="C27" s="24">
        <v>778</v>
      </c>
      <c r="D27" s="41"/>
    </row>
    <row r="28" spans="2:4" x14ac:dyDescent="0.3">
      <c r="B28" s="25" t="s">
        <v>74</v>
      </c>
      <c r="C28" s="26">
        <v>72</v>
      </c>
      <c r="D28" s="41"/>
    </row>
    <row r="29" spans="2:4" x14ac:dyDescent="0.3">
      <c r="B29" s="25" t="s">
        <v>71</v>
      </c>
      <c r="C29" s="26">
        <v>66</v>
      </c>
      <c r="D29" s="41"/>
    </row>
    <row r="30" spans="2:4" x14ac:dyDescent="0.3">
      <c r="B30" s="25" t="s">
        <v>72</v>
      </c>
      <c r="C30" s="26">
        <v>92</v>
      </c>
      <c r="D30" s="41"/>
    </row>
    <row r="31" spans="2:4" x14ac:dyDescent="0.3">
      <c r="B31" s="25" t="s">
        <v>75</v>
      </c>
      <c r="C31" s="26">
        <v>318</v>
      </c>
      <c r="D31" s="41"/>
    </row>
    <row r="32" spans="2:4" x14ac:dyDescent="0.3">
      <c r="B32" s="25" t="s">
        <v>70</v>
      </c>
      <c r="C32" s="26">
        <v>160</v>
      </c>
      <c r="D32" s="41"/>
    </row>
    <row r="33" spans="2:4" ht="15" thickBot="1" x14ac:dyDescent="0.35">
      <c r="B33" s="25" t="s">
        <v>73</v>
      </c>
      <c r="C33" s="26">
        <v>70</v>
      </c>
      <c r="D33" s="41"/>
    </row>
    <row r="34" spans="2:4" ht="15" thickBot="1" x14ac:dyDescent="0.35">
      <c r="B34" s="19" t="s">
        <v>13</v>
      </c>
      <c r="C34" s="20">
        <v>18</v>
      </c>
      <c r="D34" s="40">
        <f>(C35+C38+C39)/C34</f>
        <v>0.94444444444444442</v>
      </c>
    </row>
    <row r="35" spans="2:4" x14ac:dyDescent="0.3">
      <c r="B35" s="21" t="s">
        <v>94</v>
      </c>
      <c r="C35" s="22">
        <v>13</v>
      </c>
      <c r="D35" s="41"/>
    </row>
    <row r="36" spans="2:4" x14ac:dyDescent="0.3">
      <c r="B36" s="23" t="s">
        <v>76</v>
      </c>
      <c r="C36" s="24">
        <v>5</v>
      </c>
      <c r="D36" s="41"/>
    </row>
    <row r="37" spans="2:4" x14ac:dyDescent="0.3">
      <c r="B37" s="25" t="s">
        <v>71</v>
      </c>
      <c r="C37" s="26">
        <v>1</v>
      </c>
      <c r="D37" s="41"/>
    </row>
    <row r="38" spans="2:4" x14ac:dyDescent="0.3">
      <c r="B38" s="25" t="s">
        <v>72</v>
      </c>
      <c r="C38" s="26">
        <v>3</v>
      </c>
      <c r="D38" s="41"/>
    </row>
    <row r="39" spans="2:4" ht="15" thickBot="1" x14ac:dyDescent="0.35">
      <c r="B39" s="25" t="s">
        <v>75</v>
      </c>
      <c r="C39" s="26">
        <v>1</v>
      </c>
      <c r="D39" s="41"/>
    </row>
    <row r="40" spans="2:4" ht="15" thickBot="1" x14ac:dyDescent="0.35">
      <c r="B40" s="19" t="s">
        <v>3</v>
      </c>
      <c r="C40" s="20">
        <v>279</v>
      </c>
      <c r="D40" s="40">
        <f>(C41+C43+C44+C45+C48+C49+C50+C51)/C40</f>
        <v>0.97132616487455192</v>
      </c>
    </row>
    <row r="41" spans="2:4" x14ac:dyDescent="0.3">
      <c r="B41" s="21" t="s">
        <v>94</v>
      </c>
      <c r="C41" s="22">
        <v>168</v>
      </c>
      <c r="D41" s="41"/>
    </row>
    <row r="42" spans="2:4" x14ac:dyDescent="0.3">
      <c r="B42" s="23" t="s">
        <v>69</v>
      </c>
      <c r="C42" s="24">
        <v>13</v>
      </c>
      <c r="D42" s="41"/>
    </row>
    <row r="43" spans="2:4" x14ac:dyDescent="0.3">
      <c r="B43" s="25" t="s">
        <v>75</v>
      </c>
      <c r="C43" s="26">
        <v>11</v>
      </c>
      <c r="D43" s="41"/>
    </row>
    <row r="44" spans="2:4" x14ac:dyDescent="0.3">
      <c r="B44" s="25" t="s">
        <v>70</v>
      </c>
      <c r="C44" s="26">
        <v>1</v>
      </c>
      <c r="D44" s="41"/>
    </row>
    <row r="45" spans="2:4" x14ac:dyDescent="0.3">
      <c r="B45" s="25" t="s">
        <v>73</v>
      </c>
      <c r="C45" s="26">
        <v>1</v>
      </c>
      <c r="D45" s="41"/>
    </row>
    <row r="46" spans="2:4" x14ac:dyDescent="0.3">
      <c r="B46" s="23" t="s">
        <v>76</v>
      </c>
      <c r="C46" s="24">
        <v>98</v>
      </c>
      <c r="D46" s="41"/>
    </row>
    <row r="47" spans="2:4" x14ac:dyDescent="0.3">
      <c r="B47" s="25" t="s">
        <v>71</v>
      </c>
      <c r="C47" s="26">
        <v>8</v>
      </c>
      <c r="D47" s="41"/>
    </row>
    <row r="48" spans="2:4" x14ac:dyDescent="0.3">
      <c r="B48" s="25" t="s">
        <v>72</v>
      </c>
      <c r="C48" s="26">
        <v>6</v>
      </c>
      <c r="D48" s="41"/>
    </row>
    <row r="49" spans="2:4" x14ac:dyDescent="0.3">
      <c r="B49" s="25" t="s">
        <v>75</v>
      </c>
      <c r="C49" s="26">
        <v>62</v>
      </c>
      <c r="D49" s="41"/>
    </row>
    <row r="50" spans="2:4" x14ac:dyDescent="0.3">
      <c r="B50" s="25" t="s">
        <v>70</v>
      </c>
      <c r="C50" s="26">
        <v>18</v>
      </c>
      <c r="D50" s="41"/>
    </row>
    <row r="51" spans="2:4" ht="15" thickBot="1" x14ac:dyDescent="0.35">
      <c r="B51" s="25" t="s">
        <v>73</v>
      </c>
      <c r="C51" s="26">
        <v>4</v>
      </c>
      <c r="D51" s="41"/>
    </row>
    <row r="52" spans="2:4" ht="15" thickBot="1" x14ac:dyDescent="0.35">
      <c r="B52" s="19" t="s">
        <v>18</v>
      </c>
      <c r="C52" s="20">
        <v>136</v>
      </c>
      <c r="D52" s="40">
        <f>(C53+C55+C56+C58+C59+C60)/C52</f>
        <v>1</v>
      </c>
    </row>
    <row r="53" spans="2:4" x14ac:dyDescent="0.3">
      <c r="B53" s="21" t="s">
        <v>94</v>
      </c>
      <c r="C53" s="22">
        <v>93</v>
      </c>
      <c r="D53" s="41"/>
    </row>
    <row r="54" spans="2:4" x14ac:dyDescent="0.3">
      <c r="B54" s="23" t="s">
        <v>69</v>
      </c>
      <c r="C54" s="24">
        <v>7</v>
      </c>
      <c r="D54" s="41"/>
    </row>
    <row r="55" spans="2:4" x14ac:dyDescent="0.3">
      <c r="B55" s="25" t="s">
        <v>75</v>
      </c>
      <c r="C55" s="26">
        <v>6</v>
      </c>
      <c r="D55" s="41"/>
    </row>
    <row r="56" spans="2:4" x14ac:dyDescent="0.3">
      <c r="B56" s="25" t="s">
        <v>70</v>
      </c>
      <c r="C56" s="26">
        <v>1</v>
      </c>
      <c r="D56" s="41"/>
    </row>
    <row r="57" spans="2:4" x14ac:dyDescent="0.3">
      <c r="B57" s="23" t="s">
        <v>76</v>
      </c>
      <c r="C57" s="24">
        <v>36</v>
      </c>
      <c r="D57" s="41"/>
    </row>
    <row r="58" spans="2:4" x14ac:dyDescent="0.3">
      <c r="B58" s="25" t="s">
        <v>75</v>
      </c>
      <c r="C58" s="26">
        <v>28</v>
      </c>
      <c r="D58" s="41"/>
    </row>
    <row r="59" spans="2:4" x14ac:dyDescent="0.3">
      <c r="B59" s="25" t="s">
        <v>70</v>
      </c>
      <c r="C59" s="26">
        <v>7</v>
      </c>
      <c r="D59" s="41"/>
    </row>
    <row r="60" spans="2:4" ht="15" thickBot="1" x14ac:dyDescent="0.35">
      <c r="B60" s="25" t="s">
        <v>73</v>
      </c>
      <c r="C60" s="26">
        <v>1</v>
      </c>
      <c r="D60" s="41"/>
    </row>
    <row r="61" spans="2:4" ht="15" thickBot="1" x14ac:dyDescent="0.35">
      <c r="B61" s="19" t="s">
        <v>7</v>
      </c>
      <c r="C61" s="20">
        <v>19</v>
      </c>
      <c r="D61" s="40">
        <f>(C62+C64)/C61</f>
        <v>1</v>
      </c>
    </row>
    <row r="62" spans="2:4" x14ac:dyDescent="0.3">
      <c r="B62" s="21" t="s">
        <v>94</v>
      </c>
      <c r="C62" s="22">
        <v>18</v>
      </c>
      <c r="D62" s="41"/>
    </row>
    <row r="63" spans="2:4" x14ac:dyDescent="0.3">
      <c r="B63" s="23" t="s">
        <v>69</v>
      </c>
      <c r="C63" s="24">
        <v>1</v>
      </c>
      <c r="D63" s="41"/>
    </row>
    <row r="64" spans="2:4" ht="15" thickBot="1" x14ac:dyDescent="0.35">
      <c r="B64" s="25" t="s">
        <v>70</v>
      </c>
      <c r="C64" s="26">
        <v>1</v>
      </c>
      <c r="D64" s="41"/>
    </row>
    <row r="65" spans="2:4" ht="15" thickBot="1" x14ac:dyDescent="0.35">
      <c r="B65" s="19" t="s">
        <v>9</v>
      </c>
      <c r="C65" s="20">
        <v>31</v>
      </c>
      <c r="D65" s="40">
        <f>(C66+C68+C70+C71)/C65</f>
        <v>1</v>
      </c>
    </row>
    <row r="66" spans="2:4" x14ac:dyDescent="0.3">
      <c r="B66" s="21" t="s">
        <v>94</v>
      </c>
      <c r="C66" s="22">
        <v>26</v>
      </c>
      <c r="D66" s="41"/>
    </row>
    <row r="67" spans="2:4" x14ac:dyDescent="0.3">
      <c r="B67" s="23" t="s">
        <v>69</v>
      </c>
      <c r="C67" s="24">
        <v>1</v>
      </c>
      <c r="D67" s="41"/>
    </row>
    <row r="68" spans="2:4" x14ac:dyDescent="0.3">
      <c r="B68" s="25" t="s">
        <v>70</v>
      </c>
      <c r="C68" s="26">
        <v>1</v>
      </c>
      <c r="D68" s="41"/>
    </row>
    <row r="69" spans="2:4" x14ac:dyDescent="0.3">
      <c r="B69" s="23" t="s">
        <v>76</v>
      </c>
      <c r="C69" s="24">
        <v>4</v>
      </c>
      <c r="D69" s="41"/>
    </row>
    <row r="70" spans="2:4" x14ac:dyDescent="0.3">
      <c r="B70" s="25" t="s">
        <v>75</v>
      </c>
      <c r="C70" s="26">
        <v>2</v>
      </c>
      <c r="D70" s="41"/>
    </row>
    <row r="71" spans="2:4" ht="15" thickBot="1" x14ac:dyDescent="0.35">
      <c r="B71" s="25" t="s">
        <v>70</v>
      </c>
      <c r="C71" s="26">
        <v>2</v>
      </c>
      <c r="D71" s="41"/>
    </row>
    <row r="72" spans="2:4" ht="15" thickBot="1" x14ac:dyDescent="0.35">
      <c r="B72" s="19" t="s">
        <v>36</v>
      </c>
      <c r="C72" s="20">
        <v>9</v>
      </c>
      <c r="D72" s="40">
        <f>(C74+C76)/C72</f>
        <v>1</v>
      </c>
    </row>
    <row r="73" spans="2:4" x14ac:dyDescent="0.3">
      <c r="B73" s="23" t="s">
        <v>69</v>
      </c>
      <c r="C73" s="24">
        <v>3</v>
      </c>
      <c r="D73" s="41"/>
    </row>
    <row r="74" spans="2:4" x14ac:dyDescent="0.3">
      <c r="B74" s="25" t="s">
        <v>75</v>
      </c>
      <c r="C74" s="26">
        <v>3</v>
      </c>
      <c r="D74" s="41"/>
    </row>
    <row r="75" spans="2:4" x14ac:dyDescent="0.3">
      <c r="B75" s="23" t="s">
        <v>76</v>
      </c>
      <c r="C75" s="24">
        <v>6</v>
      </c>
      <c r="D75" s="41"/>
    </row>
    <row r="76" spans="2:4" ht="15" thickBot="1" x14ac:dyDescent="0.35">
      <c r="B76" s="25" t="s">
        <v>75</v>
      </c>
      <c r="C76" s="26">
        <v>6</v>
      </c>
      <c r="D76" s="41"/>
    </row>
    <row r="77" spans="2:4" ht="15" thickBot="1" x14ac:dyDescent="0.35">
      <c r="B77" s="19" t="s">
        <v>10</v>
      </c>
      <c r="C77" s="20">
        <v>436</v>
      </c>
      <c r="D77" s="40">
        <f>(C78+C81+C82+C83+C84+C87+C88+C89+C90)/C77</f>
        <v>0.97706422018348627</v>
      </c>
    </row>
    <row r="78" spans="2:4" x14ac:dyDescent="0.3">
      <c r="B78" s="21" t="s">
        <v>94</v>
      </c>
      <c r="C78" s="22">
        <v>309</v>
      </c>
      <c r="D78" s="41"/>
    </row>
    <row r="79" spans="2:4" x14ac:dyDescent="0.3">
      <c r="B79" s="23" t="s">
        <v>69</v>
      </c>
      <c r="C79" s="24">
        <v>16</v>
      </c>
      <c r="D79" s="41"/>
    </row>
    <row r="80" spans="2:4" x14ac:dyDescent="0.3">
      <c r="B80" s="25" t="s">
        <v>71</v>
      </c>
      <c r="C80" s="26">
        <v>1</v>
      </c>
      <c r="D80" s="41"/>
    </row>
    <row r="81" spans="2:4" x14ac:dyDescent="0.3">
      <c r="B81" s="25" t="s">
        <v>72</v>
      </c>
      <c r="C81" s="26">
        <v>2</v>
      </c>
      <c r="D81" s="41"/>
    </row>
    <row r="82" spans="2:4" x14ac:dyDescent="0.3">
      <c r="B82" s="25" t="s">
        <v>75</v>
      </c>
      <c r="C82" s="26">
        <v>8</v>
      </c>
      <c r="D82" s="41"/>
    </row>
    <row r="83" spans="2:4" x14ac:dyDescent="0.3">
      <c r="B83" s="25" t="s">
        <v>70</v>
      </c>
      <c r="C83" s="26">
        <v>4</v>
      </c>
      <c r="D83" s="41"/>
    </row>
    <row r="84" spans="2:4" x14ac:dyDescent="0.3">
      <c r="B84" s="25" t="s">
        <v>73</v>
      </c>
      <c r="C84" s="26">
        <v>1</v>
      </c>
      <c r="D84" s="41"/>
    </row>
    <row r="85" spans="2:4" x14ac:dyDescent="0.3">
      <c r="B85" s="23" t="s">
        <v>76</v>
      </c>
      <c r="C85" s="24">
        <v>111</v>
      </c>
      <c r="D85" s="41"/>
    </row>
    <row r="86" spans="2:4" x14ac:dyDescent="0.3">
      <c r="B86" s="25" t="s">
        <v>71</v>
      </c>
      <c r="C86" s="26">
        <v>9</v>
      </c>
      <c r="D86" s="41"/>
    </row>
    <row r="87" spans="2:4" x14ac:dyDescent="0.3">
      <c r="B87" s="25" t="s">
        <v>72</v>
      </c>
      <c r="C87" s="26">
        <v>7</v>
      </c>
      <c r="D87" s="41"/>
    </row>
    <row r="88" spans="2:4" x14ac:dyDescent="0.3">
      <c r="B88" s="25" t="s">
        <v>75</v>
      </c>
      <c r="C88" s="26">
        <v>64</v>
      </c>
      <c r="D88" s="41"/>
    </row>
    <row r="89" spans="2:4" x14ac:dyDescent="0.3">
      <c r="B89" s="25" t="s">
        <v>70</v>
      </c>
      <c r="C89" s="26">
        <v>28</v>
      </c>
      <c r="D89" s="41"/>
    </row>
    <row r="90" spans="2:4" ht="15" thickBot="1" x14ac:dyDescent="0.35">
      <c r="B90" s="25" t="s">
        <v>73</v>
      </c>
      <c r="C90" s="26">
        <v>3</v>
      </c>
      <c r="D90" s="41"/>
    </row>
    <row r="91" spans="2:4" ht="15" thickBot="1" x14ac:dyDescent="0.35">
      <c r="B91" s="19" t="s">
        <v>4</v>
      </c>
      <c r="C91" s="20">
        <v>18</v>
      </c>
      <c r="D91" s="40">
        <f>(C92+C96+C97-C94)/C91</f>
        <v>0.83333333333333337</v>
      </c>
    </row>
    <row r="92" spans="2:4" x14ac:dyDescent="0.3">
      <c r="B92" s="21" t="s">
        <v>94</v>
      </c>
      <c r="C92" s="22">
        <v>8</v>
      </c>
      <c r="D92" s="41"/>
    </row>
    <row r="93" spans="2:4" x14ac:dyDescent="0.3">
      <c r="B93" s="23" t="s">
        <v>76</v>
      </c>
      <c r="C93" s="24">
        <v>10</v>
      </c>
      <c r="D93" s="41"/>
    </row>
    <row r="94" spans="2:4" x14ac:dyDescent="0.3">
      <c r="B94" s="25" t="s">
        <v>74</v>
      </c>
      <c r="C94" s="26">
        <v>1</v>
      </c>
      <c r="D94" s="41"/>
    </row>
    <row r="95" spans="2:4" x14ac:dyDescent="0.3">
      <c r="B95" s="25" t="s">
        <v>71</v>
      </c>
      <c r="C95" s="26">
        <v>1</v>
      </c>
      <c r="D95" s="41"/>
    </row>
    <row r="96" spans="2:4" x14ac:dyDescent="0.3">
      <c r="B96" s="25" t="s">
        <v>75</v>
      </c>
      <c r="C96" s="26">
        <v>6</v>
      </c>
      <c r="D96" s="41"/>
    </row>
    <row r="97" spans="2:5" ht="15" thickBot="1" x14ac:dyDescent="0.35">
      <c r="B97" s="25" t="s">
        <v>70</v>
      </c>
      <c r="C97" s="26">
        <v>2</v>
      </c>
      <c r="D97" s="41"/>
    </row>
    <row r="98" spans="2:5" ht="15" thickBot="1" x14ac:dyDescent="0.35">
      <c r="B98" s="10" t="s">
        <v>89</v>
      </c>
      <c r="C98" s="7">
        <f>C8+C14+C20+C34+C40+C52+C61+C65+C72+C77+C91</f>
        <v>3615</v>
      </c>
      <c r="D98" s="47">
        <f>(C99+C11+C13+C17+C18+C19+C24+C25+C26-C28+C30+C31+C32+C33+C38+C39+C43+C44+C45+C48+C49+C50+C51+C55+C56+C58+C59+C60+C64+C68+C70+C71+C74+C76+C81+C82+C83+C84+C87+C88+C89+C90+C96+C97-C94)/C98</f>
        <v>0.9355463347164592</v>
      </c>
      <c r="E98" s="14"/>
    </row>
    <row r="99" spans="2:5" ht="15" thickBot="1" x14ac:dyDescent="0.35">
      <c r="B99" s="9" t="s">
        <v>90</v>
      </c>
      <c r="C99" s="9">
        <f>C9+C15+C21+C35+C41+C53+C62+C66+C78+C92</f>
        <v>2473</v>
      </c>
      <c r="D99" s="49"/>
      <c r="E99" s="14"/>
    </row>
    <row r="100" spans="2:5" x14ac:dyDescent="0.3">
      <c r="B100" s="50" t="s">
        <v>91</v>
      </c>
      <c r="C100" s="50"/>
      <c r="D100" s="50"/>
      <c r="E100" s="50"/>
    </row>
    <row r="101" spans="2:5" x14ac:dyDescent="0.3">
      <c r="E101" s="14"/>
    </row>
  </sheetData>
  <mergeCells count="5">
    <mergeCell ref="B6:B7"/>
    <mergeCell ref="C6:C7"/>
    <mergeCell ref="D6:D7"/>
    <mergeCell ref="D98:D99"/>
    <mergeCell ref="B100:E10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504"/>
  <sheetViews>
    <sheetView zoomScaleNormal="100" workbookViewId="0">
      <selection activeCell="B6" sqref="B6:E502"/>
    </sheetView>
  </sheetViews>
  <sheetFormatPr baseColWidth="10" defaultRowHeight="14.4" x14ac:dyDescent="0.3"/>
  <cols>
    <col min="2" max="2" width="36.5546875" style="2" bestFit="1" customWidth="1"/>
    <col min="3" max="3" width="19.21875" style="2" bestFit="1" customWidth="1"/>
    <col min="4" max="4" width="19.88671875" style="3" customWidth="1"/>
  </cols>
  <sheetData>
    <row r="1" spans="1:4" s="4" customFormat="1" ht="15.6" x14ac:dyDescent="0.3">
      <c r="A1" s="1" t="s">
        <v>77</v>
      </c>
      <c r="B1" s="2"/>
      <c r="C1" s="2"/>
      <c r="D1" s="3"/>
    </row>
    <row r="2" spans="1:4" s="4" customFormat="1" ht="15.6" x14ac:dyDescent="0.3">
      <c r="A2" s="1" t="s">
        <v>82</v>
      </c>
      <c r="B2" s="2"/>
      <c r="C2" s="2"/>
      <c r="D2" s="3"/>
    </row>
    <row r="3" spans="1:4" s="4" customFormat="1" ht="15.6" x14ac:dyDescent="0.3">
      <c r="A3" s="1" t="s">
        <v>79</v>
      </c>
      <c r="B3" s="2"/>
      <c r="C3" s="2"/>
      <c r="D3" s="3"/>
    </row>
    <row r="5" spans="1:4" ht="15" thickBot="1" x14ac:dyDescent="0.35"/>
    <row r="6" spans="1:4" ht="14.4" customHeight="1" x14ac:dyDescent="0.3">
      <c r="B6" s="51" t="s">
        <v>82</v>
      </c>
      <c r="C6" s="45" t="s">
        <v>80</v>
      </c>
      <c r="D6" s="53" t="s">
        <v>81</v>
      </c>
    </row>
    <row r="7" spans="1:4" ht="15" thickBot="1" x14ac:dyDescent="0.35">
      <c r="B7" s="52"/>
      <c r="C7" s="46"/>
      <c r="D7" s="54"/>
    </row>
    <row r="8" spans="1:4" ht="15" thickBot="1" x14ac:dyDescent="0.35">
      <c r="B8" s="19" t="s">
        <v>24</v>
      </c>
      <c r="C8" s="20">
        <v>302</v>
      </c>
      <c r="D8" s="40">
        <f>(C9+C11+C12+C13+C17+C16+C18+C19+C20-C15-C16)/C8</f>
        <v>0.92384105960264906</v>
      </c>
    </row>
    <row r="9" spans="1:4" x14ac:dyDescent="0.3">
      <c r="B9" s="21" t="s">
        <v>94</v>
      </c>
      <c r="C9" s="22">
        <v>122</v>
      </c>
      <c r="D9" s="41"/>
    </row>
    <row r="10" spans="1:4" x14ac:dyDescent="0.3">
      <c r="B10" s="23" t="s">
        <v>69</v>
      </c>
      <c r="C10" s="24">
        <v>16</v>
      </c>
      <c r="D10" s="41"/>
    </row>
    <row r="11" spans="1:4" x14ac:dyDescent="0.3">
      <c r="B11" s="25" t="s">
        <v>72</v>
      </c>
      <c r="C11" s="26">
        <v>7</v>
      </c>
      <c r="D11" s="41"/>
    </row>
    <row r="12" spans="1:4" x14ac:dyDescent="0.3">
      <c r="B12" s="25" t="s">
        <v>75</v>
      </c>
      <c r="C12" s="26">
        <v>4</v>
      </c>
      <c r="D12" s="41"/>
    </row>
    <row r="13" spans="1:4" x14ac:dyDescent="0.3">
      <c r="B13" s="25" t="s">
        <v>73</v>
      </c>
      <c r="C13" s="26">
        <v>5</v>
      </c>
      <c r="D13" s="41"/>
    </row>
    <row r="14" spans="1:4" x14ac:dyDescent="0.3">
      <c r="B14" s="23" t="s">
        <v>76</v>
      </c>
      <c r="C14" s="24">
        <v>164</v>
      </c>
      <c r="D14" s="41"/>
    </row>
    <row r="15" spans="1:4" x14ac:dyDescent="0.3">
      <c r="B15" s="25" t="s">
        <v>74</v>
      </c>
      <c r="C15" s="26">
        <v>1</v>
      </c>
      <c r="D15" s="41"/>
    </row>
    <row r="16" spans="1:4" x14ac:dyDescent="0.3">
      <c r="B16" s="25" t="s">
        <v>71</v>
      </c>
      <c r="C16" s="26">
        <v>21</v>
      </c>
      <c r="D16" s="41"/>
    </row>
    <row r="17" spans="2:6" x14ac:dyDescent="0.3">
      <c r="B17" s="25" t="s">
        <v>72</v>
      </c>
      <c r="C17" s="26">
        <v>65</v>
      </c>
      <c r="D17" s="41"/>
    </row>
    <row r="18" spans="2:6" x14ac:dyDescent="0.3">
      <c r="B18" s="25" t="s">
        <v>75</v>
      </c>
      <c r="C18" s="26">
        <v>49</v>
      </c>
      <c r="D18" s="41"/>
    </row>
    <row r="19" spans="2:6" x14ac:dyDescent="0.3">
      <c r="B19" s="25" t="s">
        <v>70</v>
      </c>
      <c r="C19" s="26">
        <v>10</v>
      </c>
      <c r="D19" s="41"/>
    </row>
    <row r="20" spans="2:6" ht="15" thickBot="1" x14ac:dyDescent="0.35">
      <c r="B20" s="25" t="s">
        <v>73</v>
      </c>
      <c r="C20" s="26">
        <v>18</v>
      </c>
      <c r="D20" s="41"/>
    </row>
    <row r="21" spans="2:6" ht="15" thickBot="1" x14ac:dyDescent="0.35">
      <c r="B21" s="19" t="s">
        <v>28</v>
      </c>
      <c r="C21" s="20">
        <v>119</v>
      </c>
      <c r="D21" s="40">
        <f>(C22+C23+C26-C27)/C21</f>
        <v>0.90756302521008403</v>
      </c>
    </row>
    <row r="22" spans="2:6" x14ac:dyDescent="0.3">
      <c r="B22" s="21" t="s">
        <v>94</v>
      </c>
      <c r="C22" s="22">
        <v>72</v>
      </c>
      <c r="D22" s="41"/>
    </row>
    <row r="23" spans="2:6" x14ac:dyDescent="0.3">
      <c r="B23" s="23" t="s">
        <v>69</v>
      </c>
      <c r="C23" s="24">
        <v>2</v>
      </c>
      <c r="D23" s="41"/>
    </row>
    <row r="24" spans="2:6" x14ac:dyDescent="0.3">
      <c r="B24" s="25" t="s">
        <v>72</v>
      </c>
      <c r="C24" s="26">
        <v>1</v>
      </c>
      <c r="D24" s="41"/>
    </row>
    <row r="25" spans="2:6" x14ac:dyDescent="0.3">
      <c r="B25" s="25" t="s">
        <v>75</v>
      </c>
      <c r="C25" s="26">
        <v>1</v>
      </c>
      <c r="D25" s="41"/>
    </row>
    <row r="26" spans="2:6" x14ac:dyDescent="0.3">
      <c r="B26" s="23" t="s">
        <v>76</v>
      </c>
      <c r="C26" s="24">
        <v>45</v>
      </c>
      <c r="D26" s="41"/>
    </row>
    <row r="27" spans="2:6" x14ac:dyDescent="0.3">
      <c r="B27" s="25" t="s">
        <v>71</v>
      </c>
      <c r="C27" s="26">
        <v>11</v>
      </c>
      <c r="D27" s="41"/>
    </row>
    <row r="28" spans="2:6" x14ac:dyDescent="0.3">
      <c r="B28" s="25" t="s">
        <v>72</v>
      </c>
      <c r="C28" s="26">
        <v>9</v>
      </c>
      <c r="D28" s="41"/>
    </row>
    <row r="29" spans="2:6" x14ac:dyDescent="0.3">
      <c r="B29" s="25" t="s">
        <v>75</v>
      </c>
      <c r="C29" s="26">
        <v>18</v>
      </c>
      <c r="D29" s="41"/>
    </row>
    <row r="30" spans="2:6" x14ac:dyDescent="0.3">
      <c r="B30" s="25" t="s">
        <v>70</v>
      </c>
      <c r="C30" s="26">
        <v>2</v>
      </c>
      <c r="D30" s="41"/>
    </row>
    <row r="31" spans="2:6" ht="15" thickBot="1" x14ac:dyDescent="0.35">
      <c r="B31" s="25" t="s">
        <v>73</v>
      </c>
      <c r="C31" s="26">
        <v>5</v>
      </c>
      <c r="D31" s="41"/>
    </row>
    <row r="32" spans="2:6" ht="15" thickBot="1" x14ac:dyDescent="0.35">
      <c r="B32" s="19" t="s">
        <v>16</v>
      </c>
      <c r="C32" s="20">
        <v>238</v>
      </c>
      <c r="D32" s="40">
        <f>(C33+C34-C35+C40-C41-C42)/C32</f>
        <v>0.9327731092436975</v>
      </c>
      <c r="F32" s="39"/>
    </row>
    <row r="33" spans="2:4" x14ac:dyDescent="0.3">
      <c r="B33" s="21" t="s">
        <v>94</v>
      </c>
      <c r="C33" s="22">
        <v>100</v>
      </c>
      <c r="D33" s="41"/>
    </row>
    <row r="34" spans="2:4" x14ac:dyDescent="0.3">
      <c r="B34" s="23" t="s">
        <v>69</v>
      </c>
      <c r="C34" s="24">
        <v>38</v>
      </c>
      <c r="D34" s="41"/>
    </row>
    <row r="35" spans="2:4" x14ac:dyDescent="0.3">
      <c r="B35" s="25" t="s">
        <v>71</v>
      </c>
      <c r="C35" s="26">
        <v>2</v>
      </c>
      <c r="D35" s="41"/>
    </row>
    <row r="36" spans="2:4" x14ac:dyDescent="0.3">
      <c r="B36" s="25" t="s">
        <v>72</v>
      </c>
      <c r="C36" s="26">
        <v>25</v>
      </c>
      <c r="D36" s="41"/>
    </row>
    <row r="37" spans="2:4" x14ac:dyDescent="0.3">
      <c r="B37" s="25" t="s">
        <v>75</v>
      </c>
      <c r="C37" s="26">
        <v>3</v>
      </c>
      <c r="D37" s="41"/>
    </row>
    <row r="38" spans="2:4" x14ac:dyDescent="0.3">
      <c r="B38" s="25" t="s">
        <v>70</v>
      </c>
      <c r="C38" s="26">
        <v>3</v>
      </c>
      <c r="D38" s="41"/>
    </row>
    <row r="39" spans="2:4" x14ac:dyDescent="0.3">
      <c r="B39" s="25" t="s">
        <v>73</v>
      </c>
      <c r="C39" s="26">
        <v>5</v>
      </c>
      <c r="D39" s="41"/>
    </row>
    <row r="40" spans="2:4" x14ac:dyDescent="0.3">
      <c r="B40" s="23" t="s">
        <v>76</v>
      </c>
      <c r="C40" s="24">
        <v>100</v>
      </c>
      <c r="D40" s="41"/>
    </row>
    <row r="41" spans="2:4" x14ac:dyDescent="0.3">
      <c r="B41" s="25" t="s">
        <v>74</v>
      </c>
      <c r="C41" s="26">
        <v>2</v>
      </c>
      <c r="D41" s="41"/>
    </row>
    <row r="42" spans="2:4" x14ac:dyDescent="0.3">
      <c r="B42" s="25" t="s">
        <v>71</v>
      </c>
      <c r="C42" s="26">
        <v>12</v>
      </c>
      <c r="D42" s="41"/>
    </row>
    <row r="43" spans="2:4" x14ac:dyDescent="0.3">
      <c r="B43" s="25" t="s">
        <v>72</v>
      </c>
      <c r="C43" s="26">
        <v>38</v>
      </c>
      <c r="D43" s="41"/>
    </row>
    <row r="44" spans="2:4" x14ac:dyDescent="0.3">
      <c r="B44" s="25" t="s">
        <v>75</v>
      </c>
      <c r="C44" s="26">
        <v>31</v>
      </c>
      <c r="D44" s="41"/>
    </row>
    <row r="45" spans="2:4" x14ac:dyDescent="0.3">
      <c r="B45" s="25" t="s">
        <v>70</v>
      </c>
      <c r="C45" s="26">
        <v>9</v>
      </c>
      <c r="D45" s="41"/>
    </row>
    <row r="46" spans="2:4" ht="15" thickBot="1" x14ac:dyDescent="0.35">
      <c r="B46" s="25" t="s">
        <v>73</v>
      </c>
      <c r="C46" s="26">
        <v>8</v>
      </c>
      <c r="D46" s="41"/>
    </row>
    <row r="47" spans="2:4" ht="15" thickBot="1" x14ac:dyDescent="0.35">
      <c r="B47" s="19" t="s">
        <v>59</v>
      </c>
      <c r="C47" s="20">
        <v>31</v>
      </c>
      <c r="D47" s="40">
        <f>(C48+C50+C51+C53+C54+C55+C56)/C47</f>
        <v>1</v>
      </c>
    </row>
    <row r="48" spans="2:4" x14ac:dyDescent="0.3">
      <c r="B48" s="21" t="s">
        <v>94</v>
      </c>
      <c r="C48" s="22">
        <v>3</v>
      </c>
      <c r="D48" s="41"/>
    </row>
    <row r="49" spans="2:4" x14ac:dyDescent="0.3">
      <c r="B49" s="23" t="s">
        <v>69</v>
      </c>
      <c r="C49" s="24">
        <v>7</v>
      </c>
      <c r="D49" s="41"/>
    </row>
    <row r="50" spans="2:4" x14ac:dyDescent="0.3">
      <c r="B50" s="25" t="s">
        <v>72</v>
      </c>
      <c r="C50" s="26">
        <v>1</v>
      </c>
      <c r="D50" s="41"/>
    </row>
    <row r="51" spans="2:4" x14ac:dyDescent="0.3">
      <c r="B51" s="25" t="s">
        <v>75</v>
      </c>
      <c r="C51" s="26">
        <v>6</v>
      </c>
      <c r="D51" s="41"/>
    </row>
    <row r="52" spans="2:4" x14ac:dyDescent="0.3">
      <c r="B52" s="23" t="s">
        <v>76</v>
      </c>
      <c r="C52" s="24">
        <v>21</v>
      </c>
      <c r="D52" s="41"/>
    </row>
    <row r="53" spans="2:4" x14ac:dyDescent="0.3">
      <c r="B53" s="25" t="s">
        <v>72</v>
      </c>
      <c r="C53" s="26">
        <v>12</v>
      </c>
      <c r="D53" s="41"/>
    </row>
    <row r="54" spans="2:4" x14ac:dyDescent="0.3">
      <c r="B54" s="25" t="s">
        <v>75</v>
      </c>
      <c r="C54" s="26">
        <v>6</v>
      </c>
      <c r="D54" s="41"/>
    </row>
    <row r="55" spans="2:4" x14ac:dyDescent="0.3">
      <c r="B55" s="25" t="s">
        <v>70</v>
      </c>
      <c r="C55" s="26">
        <v>1</v>
      </c>
      <c r="D55" s="41"/>
    </row>
    <row r="56" spans="2:4" ht="15" thickBot="1" x14ac:dyDescent="0.35">
      <c r="B56" s="25" t="s">
        <v>73</v>
      </c>
      <c r="C56" s="26">
        <v>2</v>
      </c>
      <c r="D56" s="41"/>
    </row>
    <row r="57" spans="2:4" ht="15" thickBot="1" x14ac:dyDescent="0.35">
      <c r="B57" s="19" t="s">
        <v>20</v>
      </c>
      <c r="C57" s="20">
        <v>233</v>
      </c>
      <c r="D57" s="40">
        <f>(C58+C61+C62+C66+C67+C68+C69-C60-C64)/C57</f>
        <v>0.83690987124463523</v>
      </c>
    </row>
    <row r="58" spans="2:4" x14ac:dyDescent="0.3">
      <c r="B58" s="21" t="s">
        <v>94</v>
      </c>
      <c r="C58" s="22">
        <v>97</v>
      </c>
      <c r="D58" s="41"/>
    </row>
    <row r="59" spans="2:4" x14ac:dyDescent="0.3">
      <c r="B59" s="23" t="s">
        <v>69</v>
      </c>
      <c r="C59" s="24">
        <v>5</v>
      </c>
      <c r="D59" s="41"/>
    </row>
    <row r="60" spans="2:4" x14ac:dyDescent="0.3">
      <c r="B60" s="25" t="s">
        <v>74</v>
      </c>
      <c r="C60" s="26">
        <v>1</v>
      </c>
      <c r="D60" s="41"/>
    </row>
    <row r="61" spans="2:4" x14ac:dyDescent="0.3">
      <c r="B61" s="25" t="s">
        <v>72</v>
      </c>
      <c r="C61" s="26">
        <v>2</v>
      </c>
      <c r="D61" s="41"/>
    </row>
    <row r="62" spans="2:4" x14ac:dyDescent="0.3">
      <c r="B62" s="25" t="s">
        <v>73</v>
      </c>
      <c r="C62" s="26">
        <v>2</v>
      </c>
      <c r="D62" s="41"/>
    </row>
    <row r="63" spans="2:4" x14ac:dyDescent="0.3">
      <c r="B63" s="23" t="s">
        <v>76</v>
      </c>
      <c r="C63" s="24">
        <v>131</v>
      </c>
      <c r="D63" s="41"/>
    </row>
    <row r="64" spans="2:4" x14ac:dyDescent="0.3">
      <c r="B64" s="25" t="s">
        <v>74</v>
      </c>
      <c r="C64" s="26">
        <v>2</v>
      </c>
      <c r="D64" s="41"/>
    </row>
    <row r="65" spans="2:4" x14ac:dyDescent="0.3">
      <c r="B65" s="25" t="s">
        <v>71</v>
      </c>
      <c r="C65" s="26">
        <v>32</v>
      </c>
      <c r="D65" s="41"/>
    </row>
    <row r="66" spans="2:4" x14ac:dyDescent="0.3">
      <c r="B66" s="25" t="s">
        <v>72</v>
      </c>
      <c r="C66" s="26">
        <v>53</v>
      </c>
      <c r="D66" s="41"/>
    </row>
    <row r="67" spans="2:4" x14ac:dyDescent="0.3">
      <c r="B67" s="25" t="s">
        <v>75</v>
      </c>
      <c r="C67" s="26">
        <v>22</v>
      </c>
      <c r="D67" s="41"/>
    </row>
    <row r="68" spans="2:4" x14ac:dyDescent="0.3">
      <c r="B68" s="25" t="s">
        <v>70</v>
      </c>
      <c r="C68" s="26">
        <v>5</v>
      </c>
      <c r="D68" s="41"/>
    </row>
    <row r="69" spans="2:4" ht="15" thickBot="1" x14ac:dyDescent="0.35">
      <c r="B69" s="25" t="s">
        <v>73</v>
      </c>
      <c r="C69" s="26">
        <v>17</v>
      </c>
      <c r="D69" s="41"/>
    </row>
    <row r="70" spans="2:4" ht="15" thickBot="1" x14ac:dyDescent="0.35">
      <c r="B70" s="19" t="s">
        <v>11</v>
      </c>
      <c r="C70" s="20">
        <v>908</v>
      </c>
      <c r="D70" s="40">
        <f>(C71+C74+C75+C76+C77+C81+C82+C83+C84-C79)/C70</f>
        <v>0.92951541850220265</v>
      </c>
    </row>
    <row r="71" spans="2:4" x14ac:dyDescent="0.3">
      <c r="B71" s="21" t="s">
        <v>94</v>
      </c>
      <c r="C71" s="22">
        <v>420</v>
      </c>
      <c r="D71" s="41"/>
    </row>
    <row r="72" spans="2:4" x14ac:dyDescent="0.3">
      <c r="B72" s="23" t="s">
        <v>69</v>
      </c>
      <c r="C72" s="24">
        <v>27</v>
      </c>
      <c r="D72" s="41"/>
    </row>
    <row r="73" spans="2:4" x14ac:dyDescent="0.3">
      <c r="B73" s="25" t="s">
        <v>71</v>
      </c>
      <c r="C73" s="26">
        <v>1</v>
      </c>
      <c r="D73" s="41"/>
    </row>
    <row r="74" spans="2:4" x14ac:dyDescent="0.3">
      <c r="B74" s="25" t="s">
        <v>72</v>
      </c>
      <c r="C74" s="26">
        <v>6</v>
      </c>
      <c r="D74" s="41"/>
    </row>
    <row r="75" spans="2:4" x14ac:dyDescent="0.3">
      <c r="B75" s="25" t="s">
        <v>75</v>
      </c>
      <c r="C75" s="26">
        <v>14</v>
      </c>
      <c r="D75" s="41"/>
    </row>
    <row r="76" spans="2:4" x14ac:dyDescent="0.3">
      <c r="B76" s="25" t="s">
        <v>70</v>
      </c>
      <c r="C76" s="26">
        <v>4</v>
      </c>
      <c r="D76" s="41"/>
    </row>
    <row r="77" spans="2:4" x14ac:dyDescent="0.3">
      <c r="B77" s="25" t="s">
        <v>73</v>
      </c>
      <c r="C77" s="26">
        <v>2</v>
      </c>
      <c r="D77" s="41"/>
    </row>
    <row r="78" spans="2:4" x14ac:dyDescent="0.3">
      <c r="B78" s="23" t="s">
        <v>76</v>
      </c>
      <c r="C78" s="24">
        <v>461</v>
      </c>
      <c r="D78" s="41"/>
    </row>
    <row r="79" spans="2:4" x14ac:dyDescent="0.3">
      <c r="B79" s="25" t="s">
        <v>74</v>
      </c>
      <c r="C79" s="26">
        <v>3</v>
      </c>
      <c r="D79" s="41"/>
    </row>
    <row r="80" spans="2:4" x14ac:dyDescent="0.3">
      <c r="B80" s="25" t="s">
        <v>71</v>
      </c>
      <c r="C80" s="26">
        <v>57</v>
      </c>
      <c r="D80" s="41"/>
    </row>
    <row r="81" spans="2:4" x14ac:dyDescent="0.3">
      <c r="B81" s="25" t="s">
        <v>72</v>
      </c>
      <c r="C81" s="26">
        <v>153</v>
      </c>
      <c r="D81" s="41"/>
    </row>
    <row r="82" spans="2:4" x14ac:dyDescent="0.3">
      <c r="B82" s="25" t="s">
        <v>75</v>
      </c>
      <c r="C82" s="26">
        <v>160</v>
      </c>
      <c r="D82" s="41"/>
    </row>
    <row r="83" spans="2:4" x14ac:dyDescent="0.3">
      <c r="B83" s="25" t="s">
        <v>70</v>
      </c>
      <c r="C83" s="26">
        <v>41</v>
      </c>
      <c r="D83" s="41"/>
    </row>
    <row r="84" spans="2:4" ht="15" thickBot="1" x14ac:dyDescent="0.35">
      <c r="B84" s="25" t="s">
        <v>73</v>
      </c>
      <c r="C84" s="26">
        <v>47</v>
      </c>
      <c r="D84" s="41"/>
    </row>
    <row r="85" spans="2:4" ht="15" thickBot="1" x14ac:dyDescent="0.35">
      <c r="B85" s="19" t="s">
        <v>1</v>
      </c>
      <c r="C85" s="20">
        <v>7573</v>
      </c>
      <c r="D85" s="40">
        <f>(C86+C90+C91+C92+C93+C97+C98+C99+C100-C88-C95)/C85</f>
        <v>0.91218803644526603</v>
      </c>
    </row>
    <row r="86" spans="2:4" x14ac:dyDescent="0.3">
      <c r="B86" s="21" t="s">
        <v>94</v>
      </c>
      <c r="C86" s="22">
        <v>4799</v>
      </c>
      <c r="D86" s="41"/>
    </row>
    <row r="87" spans="2:4" x14ac:dyDescent="0.3">
      <c r="B87" s="23" t="s">
        <v>69</v>
      </c>
      <c r="C87" s="24">
        <v>232</v>
      </c>
      <c r="D87" s="41"/>
    </row>
    <row r="88" spans="2:4" x14ac:dyDescent="0.3">
      <c r="B88" s="25" t="s">
        <v>74</v>
      </c>
      <c r="C88" s="26">
        <v>10</v>
      </c>
      <c r="D88" s="41"/>
    </row>
    <row r="89" spans="2:4" x14ac:dyDescent="0.3">
      <c r="B89" s="25" t="s">
        <v>71</v>
      </c>
      <c r="C89" s="26">
        <v>13</v>
      </c>
      <c r="D89" s="41"/>
    </row>
    <row r="90" spans="2:4" x14ac:dyDescent="0.3">
      <c r="B90" s="25" t="s">
        <v>72</v>
      </c>
      <c r="C90" s="26">
        <v>67</v>
      </c>
      <c r="D90" s="41"/>
    </row>
    <row r="91" spans="2:4" x14ac:dyDescent="0.3">
      <c r="B91" s="25" t="s">
        <v>75</v>
      </c>
      <c r="C91" s="26">
        <v>69</v>
      </c>
      <c r="D91" s="41"/>
    </row>
    <row r="92" spans="2:4" x14ac:dyDescent="0.3">
      <c r="B92" s="25" t="s">
        <v>70</v>
      </c>
      <c r="C92" s="26">
        <v>39</v>
      </c>
      <c r="D92" s="41"/>
    </row>
    <row r="93" spans="2:4" x14ac:dyDescent="0.3">
      <c r="B93" s="25" t="s">
        <v>73</v>
      </c>
      <c r="C93" s="26">
        <v>34</v>
      </c>
      <c r="D93" s="41"/>
    </row>
    <row r="94" spans="2:4" x14ac:dyDescent="0.3">
      <c r="B94" s="23" t="s">
        <v>76</v>
      </c>
      <c r="C94" s="24">
        <v>2542</v>
      </c>
      <c r="D94" s="41"/>
    </row>
    <row r="95" spans="2:4" x14ac:dyDescent="0.3">
      <c r="B95" s="25" t="s">
        <v>74</v>
      </c>
      <c r="C95" s="26">
        <v>67</v>
      </c>
      <c r="D95" s="41"/>
    </row>
    <row r="96" spans="2:4" x14ac:dyDescent="0.3">
      <c r="B96" s="25" t="s">
        <v>71</v>
      </c>
      <c r="C96" s="26">
        <v>498</v>
      </c>
      <c r="D96" s="41"/>
    </row>
    <row r="97" spans="2:4" x14ac:dyDescent="0.3">
      <c r="B97" s="25" t="s">
        <v>72</v>
      </c>
      <c r="C97" s="26">
        <v>633</v>
      </c>
      <c r="D97" s="41"/>
    </row>
    <row r="98" spans="2:4" x14ac:dyDescent="0.3">
      <c r="B98" s="25" t="s">
        <v>75</v>
      </c>
      <c r="C98" s="26">
        <v>616</v>
      </c>
      <c r="D98" s="41"/>
    </row>
    <row r="99" spans="2:4" x14ac:dyDescent="0.3">
      <c r="B99" s="25" t="s">
        <v>70</v>
      </c>
      <c r="C99" s="26">
        <v>418</v>
      </c>
      <c r="D99" s="41"/>
    </row>
    <row r="100" spans="2:4" ht="15" thickBot="1" x14ac:dyDescent="0.35">
      <c r="B100" s="25" t="s">
        <v>73</v>
      </c>
      <c r="C100" s="26">
        <v>310</v>
      </c>
      <c r="D100" s="41"/>
    </row>
    <row r="101" spans="2:4" ht="15" thickBot="1" x14ac:dyDescent="0.35">
      <c r="B101" s="19" t="s">
        <v>13</v>
      </c>
      <c r="C101" s="20">
        <v>987</v>
      </c>
      <c r="D101" s="40">
        <f>(C102+C105+C106+C108+C107+C112+C113+C114+C115-C110)/C101</f>
        <v>0.9128672745694022</v>
      </c>
    </row>
    <row r="102" spans="2:4" x14ac:dyDescent="0.3">
      <c r="B102" s="21" t="s">
        <v>94</v>
      </c>
      <c r="C102" s="22">
        <v>549</v>
      </c>
      <c r="D102" s="41"/>
    </row>
    <row r="103" spans="2:4" x14ac:dyDescent="0.3">
      <c r="B103" s="23" t="s">
        <v>69</v>
      </c>
      <c r="C103" s="24">
        <v>52</v>
      </c>
      <c r="D103" s="41"/>
    </row>
    <row r="104" spans="2:4" x14ac:dyDescent="0.3">
      <c r="B104" s="25" t="s">
        <v>71</v>
      </c>
      <c r="C104" s="26">
        <v>1</v>
      </c>
      <c r="D104" s="41"/>
    </row>
    <row r="105" spans="2:4" x14ac:dyDescent="0.3">
      <c r="B105" s="25" t="s">
        <v>72</v>
      </c>
      <c r="C105" s="26">
        <v>32</v>
      </c>
      <c r="D105" s="41"/>
    </row>
    <row r="106" spans="2:4" x14ac:dyDescent="0.3">
      <c r="B106" s="25" t="s">
        <v>75</v>
      </c>
      <c r="C106" s="26">
        <v>6</v>
      </c>
      <c r="D106" s="41"/>
    </row>
    <row r="107" spans="2:4" x14ac:dyDescent="0.3">
      <c r="B107" s="25" t="s">
        <v>70</v>
      </c>
      <c r="C107" s="26">
        <v>8</v>
      </c>
      <c r="D107" s="41"/>
    </row>
    <row r="108" spans="2:4" x14ac:dyDescent="0.3">
      <c r="B108" s="25" t="s">
        <v>73</v>
      </c>
      <c r="C108" s="26">
        <v>5</v>
      </c>
      <c r="D108" s="41"/>
    </row>
    <row r="109" spans="2:4" x14ac:dyDescent="0.3">
      <c r="B109" s="23" t="s">
        <v>76</v>
      </c>
      <c r="C109" s="24">
        <v>386</v>
      </c>
      <c r="D109" s="41"/>
    </row>
    <row r="110" spans="2:4" x14ac:dyDescent="0.3">
      <c r="B110" s="25" t="s">
        <v>74</v>
      </c>
      <c r="C110" s="26">
        <v>5</v>
      </c>
      <c r="D110" s="41"/>
    </row>
    <row r="111" spans="2:4" x14ac:dyDescent="0.3">
      <c r="B111" s="25" t="s">
        <v>71</v>
      </c>
      <c r="C111" s="26">
        <v>75</v>
      </c>
      <c r="D111" s="41"/>
    </row>
    <row r="112" spans="2:4" x14ac:dyDescent="0.3">
      <c r="B112" s="25" t="s">
        <v>72</v>
      </c>
      <c r="C112" s="26">
        <v>149</v>
      </c>
      <c r="D112" s="41"/>
    </row>
    <row r="113" spans="2:4" x14ac:dyDescent="0.3">
      <c r="B113" s="25" t="s">
        <v>75</v>
      </c>
      <c r="C113" s="26">
        <v>66</v>
      </c>
      <c r="D113" s="41"/>
    </row>
    <row r="114" spans="2:4" x14ac:dyDescent="0.3">
      <c r="B114" s="25" t="s">
        <v>70</v>
      </c>
      <c r="C114" s="26">
        <v>28</v>
      </c>
      <c r="D114" s="41"/>
    </row>
    <row r="115" spans="2:4" ht="15" thickBot="1" x14ac:dyDescent="0.35">
      <c r="B115" s="25" t="s">
        <v>73</v>
      </c>
      <c r="C115" s="26">
        <v>63</v>
      </c>
      <c r="D115" s="41"/>
    </row>
    <row r="116" spans="2:4" ht="15" thickBot="1" x14ac:dyDescent="0.35">
      <c r="B116" s="19" t="s">
        <v>38</v>
      </c>
      <c r="C116" s="20">
        <v>14</v>
      </c>
      <c r="D116" s="40">
        <f>(C117+C120+C121+C122)/C116</f>
        <v>0.9285714285714286</v>
      </c>
    </row>
    <row r="117" spans="2:4" x14ac:dyDescent="0.3">
      <c r="B117" s="21" t="s">
        <v>94</v>
      </c>
      <c r="C117" s="22">
        <v>1</v>
      </c>
      <c r="D117" s="41"/>
    </row>
    <row r="118" spans="2:4" x14ac:dyDescent="0.3">
      <c r="B118" s="23" t="s">
        <v>76</v>
      </c>
      <c r="C118" s="24">
        <v>13</v>
      </c>
      <c r="D118" s="41"/>
    </row>
    <row r="119" spans="2:4" x14ac:dyDescent="0.3">
      <c r="B119" s="25" t="s">
        <v>71</v>
      </c>
      <c r="C119" s="26">
        <v>1</v>
      </c>
      <c r="D119" s="41"/>
    </row>
    <row r="120" spans="2:4" x14ac:dyDescent="0.3">
      <c r="B120" s="25" t="s">
        <v>72</v>
      </c>
      <c r="C120" s="26">
        <v>1</v>
      </c>
      <c r="D120" s="41"/>
    </row>
    <row r="121" spans="2:4" x14ac:dyDescent="0.3">
      <c r="B121" s="25" t="s">
        <v>75</v>
      </c>
      <c r="C121" s="26">
        <v>9</v>
      </c>
      <c r="D121" s="41"/>
    </row>
    <row r="122" spans="2:4" ht="15" thickBot="1" x14ac:dyDescent="0.35">
      <c r="B122" s="25" t="s">
        <v>73</v>
      </c>
      <c r="C122" s="26">
        <v>2</v>
      </c>
      <c r="D122" s="41"/>
    </row>
    <row r="123" spans="2:4" ht="15" thickBot="1" x14ac:dyDescent="0.35">
      <c r="B123" s="19" t="s">
        <v>3</v>
      </c>
      <c r="C123" s="20">
        <v>1461</v>
      </c>
      <c r="D123" s="40">
        <f>(C124+C128+C129+C130+C134+C135+C136+C137-C132-C126)/C123</f>
        <v>0.91786447638603696</v>
      </c>
    </row>
    <row r="124" spans="2:4" x14ac:dyDescent="0.3">
      <c r="B124" s="21" t="s">
        <v>94</v>
      </c>
      <c r="C124" s="22">
        <v>737</v>
      </c>
      <c r="D124" s="41"/>
    </row>
    <row r="125" spans="2:4" x14ac:dyDescent="0.3">
      <c r="B125" s="23" t="s">
        <v>69</v>
      </c>
      <c r="C125" s="24">
        <v>36</v>
      </c>
      <c r="D125" s="41"/>
    </row>
    <row r="126" spans="2:4" x14ac:dyDescent="0.3">
      <c r="B126" s="25" t="s">
        <v>74</v>
      </c>
      <c r="C126" s="26">
        <v>3</v>
      </c>
      <c r="D126" s="41"/>
    </row>
    <row r="127" spans="2:4" x14ac:dyDescent="0.3">
      <c r="B127" s="25" t="s">
        <v>71</v>
      </c>
      <c r="C127" s="26">
        <v>6</v>
      </c>
      <c r="D127" s="41"/>
    </row>
    <row r="128" spans="2:4" x14ac:dyDescent="0.3">
      <c r="B128" s="25" t="s">
        <v>72</v>
      </c>
      <c r="C128" s="26">
        <v>6</v>
      </c>
      <c r="D128" s="41"/>
    </row>
    <row r="129" spans="2:4" x14ac:dyDescent="0.3">
      <c r="B129" s="25" t="s">
        <v>70</v>
      </c>
      <c r="C129" s="26">
        <v>14</v>
      </c>
      <c r="D129" s="41"/>
    </row>
    <row r="130" spans="2:4" x14ac:dyDescent="0.3">
      <c r="B130" s="25" t="s">
        <v>73</v>
      </c>
      <c r="C130" s="26">
        <v>7</v>
      </c>
      <c r="D130" s="41"/>
    </row>
    <row r="131" spans="2:4" x14ac:dyDescent="0.3">
      <c r="B131" s="23" t="s">
        <v>76</v>
      </c>
      <c r="C131" s="24">
        <v>688</v>
      </c>
      <c r="D131" s="41"/>
    </row>
    <row r="132" spans="2:4" x14ac:dyDescent="0.3">
      <c r="B132" s="25" t="s">
        <v>74</v>
      </c>
      <c r="C132" s="26">
        <v>7</v>
      </c>
      <c r="D132" s="41"/>
    </row>
    <row r="133" spans="2:4" x14ac:dyDescent="0.3">
      <c r="B133" s="25" t="s">
        <v>71</v>
      </c>
      <c r="C133" s="26">
        <v>94</v>
      </c>
      <c r="D133" s="41"/>
    </row>
    <row r="134" spans="2:4" x14ac:dyDescent="0.3">
      <c r="B134" s="25" t="s">
        <v>72</v>
      </c>
      <c r="C134" s="26">
        <v>241</v>
      </c>
      <c r="D134" s="41"/>
    </row>
    <row r="135" spans="2:4" x14ac:dyDescent="0.3">
      <c r="B135" s="25" t="s">
        <v>75</v>
      </c>
      <c r="C135" s="26">
        <v>238</v>
      </c>
      <c r="D135" s="41"/>
    </row>
    <row r="136" spans="2:4" x14ac:dyDescent="0.3">
      <c r="B136" s="25" t="s">
        <v>70</v>
      </c>
      <c r="C136" s="26">
        <v>58</v>
      </c>
      <c r="D136" s="41"/>
    </row>
    <row r="137" spans="2:4" ht="15" thickBot="1" x14ac:dyDescent="0.35">
      <c r="B137" s="25" t="s">
        <v>73</v>
      </c>
      <c r="C137" s="26">
        <v>50</v>
      </c>
      <c r="D137" s="41"/>
    </row>
    <row r="138" spans="2:4" ht="15" thickBot="1" x14ac:dyDescent="0.35">
      <c r="B138" s="19" t="s">
        <v>47</v>
      </c>
      <c r="C138" s="20">
        <v>23</v>
      </c>
      <c r="D138" s="40">
        <f>(C139+C142+C143+C144)/C138</f>
        <v>0.95652173913043481</v>
      </c>
    </row>
    <row r="139" spans="2:4" x14ac:dyDescent="0.3">
      <c r="B139" s="21" t="s">
        <v>94</v>
      </c>
      <c r="C139" s="22">
        <v>15</v>
      </c>
      <c r="D139" s="41"/>
    </row>
    <row r="140" spans="2:4" x14ac:dyDescent="0.3">
      <c r="B140" s="23" t="s">
        <v>76</v>
      </c>
      <c r="C140" s="24">
        <v>8</v>
      </c>
      <c r="D140" s="41"/>
    </row>
    <row r="141" spans="2:4" x14ac:dyDescent="0.3">
      <c r="B141" s="25" t="s">
        <v>71</v>
      </c>
      <c r="C141" s="26">
        <v>1</v>
      </c>
      <c r="D141" s="41"/>
    </row>
    <row r="142" spans="2:4" x14ac:dyDescent="0.3">
      <c r="B142" s="25" t="s">
        <v>72</v>
      </c>
      <c r="C142" s="26">
        <v>2</v>
      </c>
      <c r="D142" s="41"/>
    </row>
    <row r="143" spans="2:4" x14ac:dyDescent="0.3">
      <c r="B143" s="25" t="s">
        <v>75</v>
      </c>
      <c r="C143" s="26">
        <v>4</v>
      </c>
      <c r="D143" s="41"/>
    </row>
    <row r="144" spans="2:4" ht="15" thickBot="1" x14ac:dyDescent="0.35">
      <c r="B144" s="25" t="s">
        <v>73</v>
      </c>
      <c r="C144" s="26">
        <v>1</v>
      </c>
      <c r="D144" s="41"/>
    </row>
    <row r="145" spans="2:4" ht="15" thickBot="1" x14ac:dyDescent="0.35">
      <c r="B145" s="19" t="s">
        <v>18</v>
      </c>
      <c r="C145" s="20">
        <v>1093</v>
      </c>
      <c r="D145" s="40">
        <f>(C146+C150+C151+C152+C153+C157+C158+C159+C160-C155-C148)/C145</f>
        <v>0.90759377859103385</v>
      </c>
    </row>
    <row r="146" spans="2:4" x14ac:dyDescent="0.3">
      <c r="B146" s="21" t="s">
        <v>94</v>
      </c>
      <c r="C146" s="22">
        <v>634</v>
      </c>
      <c r="D146" s="41"/>
    </row>
    <row r="147" spans="2:4" x14ac:dyDescent="0.3">
      <c r="B147" s="23" t="s">
        <v>69</v>
      </c>
      <c r="C147" s="24">
        <v>24</v>
      </c>
      <c r="D147" s="41"/>
    </row>
    <row r="148" spans="2:4" x14ac:dyDescent="0.3">
      <c r="B148" s="25" t="s">
        <v>74</v>
      </c>
      <c r="C148" s="26">
        <v>1</v>
      </c>
      <c r="D148" s="41"/>
    </row>
    <row r="149" spans="2:4" x14ac:dyDescent="0.3">
      <c r="B149" s="25" t="s">
        <v>71</v>
      </c>
      <c r="C149" s="26">
        <v>3</v>
      </c>
      <c r="D149" s="41"/>
    </row>
    <row r="150" spans="2:4" x14ac:dyDescent="0.3">
      <c r="B150" s="25" t="s">
        <v>72</v>
      </c>
      <c r="C150" s="26">
        <v>4</v>
      </c>
      <c r="D150" s="41"/>
    </row>
    <row r="151" spans="2:4" x14ac:dyDescent="0.3">
      <c r="B151" s="25" t="s">
        <v>75</v>
      </c>
      <c r="C151" s="26">
        <v>3</v>
      </c>
      <c r="D151" s="41"/>
    </row>
    <row r="152" spans="2:4" x14ac:dyDescent="0.3">
      <c r="B152" s="25" t="s">
        <v>70</v>
      </c>
      <c r="C152" s="26">
        <v>12</v>
      </c>
      <c r="D152" s="41"/>
    </row>
    <row r="153" spans="2:4" x14ac:dyDescent="0.3">
      <c r="B153" s="25" t="s">
        <v>73</v>
      </c>
      <c r="C153" s="26">
        <v>1</v>
      </c>
      <c r="D153" s="41"/>
    </row>
    <row r="154" spans="2:4" x14ac:dyDescent="0.3">
      <c r="B154" s="23" t="s">
        <v>76</v>
      </c>
      <c r="C154" s="24">
        <v>435</v>
      </c>
      <c r="D154" s="41"/>
    </row>
    <row r="155" spans="2:4" x14ac:dyDescent="0.3">
      <c r="B155" s="25" t="s">
        <v>74</v>
      </c>
      <c r="C155" s="26">
        <v>7</v>
      </c>
      <c r="D155" s="41"/>
    </row>
    <row r="156" spans="2:4" x14ac:dyDescent="0.3">
      <c r="B156" s="25" t="s">
        <v>71</v>
      </c>
      <c r="C156" s="26">
        <v>82</v>
      </c>
      <c r="D156" s="41"/>
    </row>
    <row r="157" spans="2:4" x14ac:dyDescent="0.3">
      <c r="B157" s="25" t="s">
        <v>72</v>
      </c>
      <c r="C157" s="26">
        <v>149</v>
      </c>
      <c r="D157" s="41"/>
    </row>
    <row r="158" spans="2:4" x14ac:dyDescent="0.3">
      <c r="B158" s="25" t="s">
        <v>75</v>
      </c>
      <c r="C158" s="26">
        <v>80</v>
      </c>
      <c r="D158" s="41"/>
    </row>
    <row r="159" spans="2:4" x14ac:dyDescent="0.3">
      <c r="B159" s="25" t="s">
        <v>70</v>
      </c>
      <c r="C159" s="26">
        <v>68</v>
      </c>
      <c r="D159" s="41"/>
    </row>
    <row r="160" spans="2:4" ht="15" thickBot="1" x14ac:dyDescent="0.35">
      <c r="B160" s="25" t="s">
        <v>73</v>
      </c>
      <c r="C160" s="26">
        <v>49</v>
      </c>
      <c r="D160" s="41"/>
    </row>
    <row r="161" spans="2:4" ht="15" thickBot="1" x14ac:dyDescent="0.35">
      <c r="B161" s="19" t="s">
        <v>34</v>
      </c>
      <c r="C161" s="20">
        <v>52</v>
      </c>
      <c r="D161" s="40">
        <f>(C162+C164+C165+C168+C169+C170+C171)/C161</f>
        <v>0.98076923076923073</v>
      </c>
    </row>
    <row r="162" spans="2:4" x14ac:dyDescent="0.3">
      <c r="B162" s="21" t="s">
        <v>94</v>
      </c>
      <c r="C162" s="22">
        <v>11</v>
      </c>
      <c r="D162" s="41"/>
    </row>
    <row r="163" spans="2:4" x14ac:dyDescent="0.3">
      <c r="B163" s="23" t="s">
        <v>69</v>
      </c>
      <c r="C163" s="24">
        <v>5</v>
      </c>
      <c r="D163" s="41"/>
    </row>
    <row r="164" spans="2:4" x14ac:dyDescent="0.3">
      <c r="B164" s="25" t="s">
        <v>72</v>
      </c>
      <c r="C164" s="26">
        <v>4</v>
      </c>
      <c r="D164" s="41"/>
    </row>
    <row r="165" spans="2:4" x14ac:dyDescent="0.3">
      <c r="B165" s="25" t="s">
        <v>75</v>
      </c>
      <c r="C165" s="26">
        <v>1</v>
      </c>
      <c r="D165" s="41"/>
    </row>
    <row r="166" spans="2:4" x14ac:dyDescent="0.3">
      <c r="B166" s="23" t="s">
        <v>76</v>
      </c>
      <c r="C166" s="24">
        <v>36</v>
      </c>
      <c r="D166" s="41"/>
    </row>
    <row r="167" spans="2:4" x14ac:dyDescent="0.3">
      <c r="B167" s="25" t="s">
        <v>71</v>
      </c>
      <c r="C167" s="26">
        <v>1</v>
      </c>
      <c r="D167" s="41"/>
    </row>
    <row r="168" spans="2:4" x14ac:dyDescent="0.3">
      <c r="B168" s="25" t="s">
        <v>72</v>
      </c>
      <c r="C168" s="26">
        <v>12</v>
      </c>
      <c r="D168" s="41"/>
    </row>
    <row r="169" spans="2:4" x14ac:dyDescent="0.3">
      <c r="B169" s="25" t="s">
        <v>75</v>
      </c>
      <c r="C169" s="26">
        <v>11</v>
      </c>
      <c r="D169" s="41"/>
    </row>
    <row r="170" spans="2:4" x14ac:dyDescent="0.3">
      <c r="B170" s="25" t="s">
        <v>70</v>
      </c>
      <c r="C170" s="26">
        <v>2</v>
      </c>
      <c r="D170" s="41"/>
    </row>
    <row r="171" spans="2:4" ht="15" thickBot="1" x14ac:dyDescent="0.35">
      <c r="B171" s="25" t="s">
        <v>73</v>
      </c>
      <c r="C171" s="26">
        <v>10</v>
      </c>
      <c r="D171" s="41"/>
    </row>
    <row r="172" spans="2:4" ht="15" thickBot="1" x14ac:dyDescent="0.35">
      <c r="B172" s="19" t="s">
        <v>7</v>
      </c>
      <c r="C172" s="20">
        <v>483</v>
      </c>
      <c r="D172" s="40">
        <f>(C173+C176+C177+C178+C179+C182+C183+C184+C185)/C172</f>
        <v>0.87163561076604557</v>
      </c>
    </row>
    <row r="173" spans="2:4" x14ac:dyDescent="0.3">
      <c r="B173" s="21" t="s">
        <v>94</v>
      </c>
      <c r="C173" s="22">
        <v>173</v>
      </c>
      <c r="D173" s="41"/>
    </row>
    <row r="174" spans="2:4" x14ac:dyDescent="0.3">
      <c r="B174" s="23" t="s">
        <v>69</v>
      </c>
      <c r="C174" s="24">
        <v>30</v>
      </c>
      <c r="D174" s="41"/>
    </row>
    <row r="175" spans="2:4" x14ac:dyDescent="0.3">
      <c r="B175" s="25" t="s">
        <v>71</v>
      </c>
      <c r="C175" s="26">
        <v>2</v>
      </c>
      <c r="D175" s="41"/>
    </row>
    <row r="176" spans="2:4" x14ac:dyDescent="0.3">
      <c r="B176" s="25" t="s">
        <v>72</v>
      </c>
      <c r="C176" s="26">
        <v>14</v>
      </c>
      <c r="D176" s="41"/>
    </row>
    <row r="177" spans="2:4" x14ac:dyDescent="0.3">
      <c r="B177" s="25" t="s">
        <v>75</v>
      </c>
      <c r="C177" s="26">
        <v>4</v>
      </c>
      <c r="D177" s="41"/>
    </row>
    <row r="178" spans="2:4" x14ac:dyDescent="0.3">
      <c r="B178" s="25" t="s">
        <v>70</v>
      </c>
      <c r="C178" s="26">
        <v>9</v>
      </c>
      <c r="D178" s="41"/>
    </row>
    <row r="179" spans="2:4" x14ac:dyDescent="0.3">
      <c r="B179" s="25" t="s">
        <v>73</v>
      </c>
      <c r="C179" s="26">
        <v>1</v>
      </c>
      <c r="D179" s="41"/>
    </row>
    <row r="180" spans="2:4" x14ac:dyDescent="0.3">
      <c r="B180" s="23" t="s">
        <v>76</v>
      </c>
      <c r="C180" s="24">
        <v>280</v>
      </c>
      <c r="D180" s="41"/>
    </row>
    <row r="181" spans="2:4" x14ac:dyDescent="0.3">
      <c r="B181" s="25" t="s">
        <v>71</v>
      </c>
      <c r="C181" s="26">
        <v>60</v>
      </c>
      <c r="D181" s="41"/>
    </row>
    <row r="182" spans="2:4" x14ac:dyDescent="0.3">
      <c r="B182" s="25" t="s">
        <v>72</v>
      </c>
      <c r="C182" s="26">
        <v>114</v>
      </c>
      <c r="D182" s="41"/>
    </row>
    <row r="183" spans="2:4" x14ac:dyDescent="0.3">
      <c r="B183" s="25" t="s">
        <v>75</v>
      </c>
      <c r="C183" s="26">
        <v>49</v>
      </c>
      <c r="D183" s="41"/>
    </row>
    <row r="184" spans="2:4" x14ac:dyDescent="0.3">
      <c r="B184" s="25" t="s">
        <v>70</v>
      </c>
      <c r="C184" s="26">
        <v>24</v>
      </c>
      <c r="D184" s="41"/>
    </row>
    <row r="185" spans="2:4" ht="15" thickBot="1" x14ac:dyDescent="0.35">
      <c r="B185" s="25" t="s">
        <v>73</v>
      </c>
      <c r="C185" s="26">
        <v>33</v>
      </c>
      <c r="D185" s="41"/>
    </row>
    <row r="186" spans="2:4" ht="15" thickBot="1" x14ac:dyDescent="0.35">
      <c r="B186" s="19" t="s">
        <v>22</v>
      </c>
      <c r="C186" s="20">
        <v>425</v>
      </c>
      <c r="D186" s="40">
        <f>(C187+C191+C192+C193+C197+C198+C199+C200-C189-C195)/C186</f>
        <v>0.86352941176470588</v>
      </c>
    </row>
    <row r="187" spans="2:4" x14ac:dyDescent="0.3">
      <c r="B187" s="21" t="s">
        <v>94</v>
      </c>
      <c r="C187" s="22">
        <v>207</v>
      </c>
      <c r="D187" s="41"/>
    </row>
    <row r="188" spans="2:4" x14ac:dyDescent="0.3">
      <c r="B188" s="23" t="s">
        <v>69</v>
      </c>
      <c r="C188" s="24">
        <v>22</v>
      </c>
      <c r="D188" s="41"/>
    </row>
    <row r="189" spans="2:4" x14ac:dyDescent="0.3">
      <c r="B189" s="25" t="s">
        <v>74</v>
      </c>
      <c r="C189" s="26">
        <v>1</v>
      </c>
      <c r="D189" s="41"/>
    </row>
    <row r="190" spans="2:4" x14ac:dyDescent="0.3">
      <c r="B190" s="25" t="s">
        <v>71</v>
      </c>
      <c r="C190" s="26">
        <v>3</v>
      </c>
      <c r="D190" s="41"/>
    </row>
    <row r="191" spans="2:4" x14ac:dyDescent="0.3">
      <c r="B191" s="25" t="s">
        <v>72</v>
      </c>
      <c r="C191" s="26">
        <v>6</v>
      </c>
      <c r="D191" s="41"/>
    </row>
    <row r="192" spans="2:4" x14ac:dyDescent="0.3">
      <c r="B192" s="25" t="s">
        <v>70</v>
      </c>
      <c r="C192" s="26">
        <v>9</v>
      </c>
      <c r="D192" s="41"/>
    </row>
    <row r="193" spans="2:4" x14ac:dyDescent="0.3">
      <c r="B193" s="25" t="s">
        <v>73</v>
      </c>
      <c r="C193" s="26">
        <v>3</v>
      </c>
      <c r="D193" s="41"/>
    </row>
    <row r="194" spans="2:4" x14ac:dyDescent="0.3">
      <c r="B194" s="23" t="s">
        <v>76</v>
      </c>
      <c r="C194" s="24">
        <v>196</v>
      </c>
      <c r="D194" s="41"/>
    </row>
    <row r="195" spans="2:4" x14ac:dyDescent="0.3">
      <c r="B195" s="25" t="s">
        <v>74</v>
      </c>
      <c r="C195" s="26">
        <v>4</v>
      </c>
      <c r="D195" s="41"/>
    </row>
    <row r="196" spans="2:4" x14ac:dyDescent="0.3">
      <c r="B196" s="25" t="s">
        <v>71</v>
      </c>
      <c r="C196" s="26">
        <v>45</v>
      </c>
      <c r="D196" s="41"/>
    </row>
    <row r="197" spans="2:4" x14ac:dyDescent="0.3">
      <c r="B197" s="25" t="s">
        <v>72</v>
      </c>
      <c r="C197" s="26">
        <v>66</v>
      </c>
      <c r="D197" s="41"/>
    </row>
    <row r="198" spans="2:4" x14ac:dyDescent="0.3">
      <c r="B198" s="25" t="s">
        <v>75</v>
      </c>
      <c r="C198" s="26">
        <v>18</v>
      </c>
      <c r="D198" s="41"/>
    </row>
    <row r="199" spans="2:4" x14ac:dyDescent="0.3">
      <c r="B199" s="25" t="s">
        <v>70</v>
      </c>
      <c r="C199" s="26">
        <v>16</v>
      </c>
      <c r="D199" s="41"/>
    </row>
    <row r="200" spans="2:4" ht="15" thickBot="1" x14ac:dyDescent="0.35">
      <c r="B200" s="25" t="s">
        <v>73</v>
      </c>
      <c r="C200" s="26">
        <v>47</v>
      </c>
      <c r="D200" s="41"/>
    </row>
    <row r="201" spans="2:4" ht="15" thickBot="1" x14ac:dyDescent="0.35">
      <c r="B201" s="19" t="s">
        <v>42</v>
      </c>
      <c r="C201" s="20">
        <v>31</v>
      </c>
      <c r="D201" s="40">
        <f>(C203+C207+C208+C209+C210-C205)/C201</f>
        <v>0.4838709677419355</v>
      </c>
    </row>
    <row r="202" spans="2:4" x14ac:dyDescent="0.3">
      <c r="B202" s="23" t="s">
        <v>69</v>
      </c>
      <c r="C202" s="24">
        <v>1</v>
      </c>
      <c r="D202" s="41"/>
    </row>
    <row r="203" spans="2:4" x14ac:dyDescent="0.3">
      <c r="B203" s="25" t="s">
        <v>72</v>
      </c>
      <c r="C203" s="26">
        <v>1</v>
      </c>
      <c r="D203" s="41"/>
    </row>
    <row r="204" spans="2:4" x14ac:dyDescent="0.3">
      <c r="B204" s="23" t="s">
        <v>76</v>
      </c>
      <c r="C204" s="24">
        <v>30</v>
      </c>
      <c r="D204" s="41"/>
    </row>
    <row r="205" spans="2:4" x14ac:dyDescent="0.3">
      <c r="B205" s="25" t="s">
        <v>74</v>
      </c>
      <c r="C205" s="26">
        <v>2</v>
      </c>
      <c r="D205" s="41"/>
    </row>
    <row r="206" spans="2:4" x14ac:dyDescent="0.3">
      <c r="B206" s="25" t="s">
        <v>71</v>
      </c>
      <c r="C206" s="26">
        <v>12</v>
      </c>
      <c r="D206" s="41"/>
    </row>
    <row r="207" spans="2:4" x14ac:dyDescent="0.3">
      <c r="B207" s="25" t="s">
        <v>72</v>
      </c>
      <c r="C207" s="26">
        <v>3</v>
      </c>
      <c r="D207" s="41"/>
    </row>
    <row r="208" spans="2:4" x14ac:dyDescent="0.3">
      <c r="B208" s="25" t="s">
        <v>75</v>
      </c>
      <c r="C208" s="26">
        <v>6</v>
      </c>
      <c r="D208" s="41"/>
    </row>
    <row r="209" spans="2:4" x14ac:dyDescent="0.3">
      <c r="B209" s="25" t="s">
        <v>70</v>
      </c>
      <c r="C209" s="26">
        <v>2</v>
      </c>
      <c r="D209" s="41"/>
    </row>
    <row r="210" spans="2:4" ht="15" thickBot="1" x14ac:dyDescent="0.35">
      <c r="B210" s="25" t="s">
        <v>73</v>
      </c>
      <c r="C210" s="26">
        <v>5</v>
      </c>
      <c r="D210" s="41"/>
    </row>
    <row r="211" spans="2:4" ht="15" thickBot="1" x14ac:dyDescent="0.35">
      <c r="B211" s="19" t="s">
        <v>37</v>
      </c>
      <c r="C211" s="20">
        <v>85</v>
      </c>
      <c r="D211" s="40">
        <f>(C212+C214+C215+C216+C220+C221+C222+C223-C218)/C211</f>
        <v>0.88235294117647056</v>
      </c>
    </row>
    <row r="212" spans="2:4" x14ac:dyDescent="0.3">
      <c r="B212" s="21" t="s">
        <v>94</v>
      </c>
      <c r="C212" s="22">
        <v>17</v>
      </c>
      <c r="D212" s="41"/>
    </row>
    <row r="213" spans="2:4" x14ac:dyDescent="0.3">
      <c r="B213" s="23" t="s">
        <v>69</v>
      </c>
      <c r="C213" s="24">
        <v>3</v>
      </c>
      <c r="D213" s="41"/>
    </row>
    <row r="214" spans="2:4" x14ac:dyDescent="0.3">
      <c r="B214" s="25" t="s">
        <v>72</v>
      </c>
      <c r="C214" s="26">
        <v>1</v>
      </c>
      <c r="D214" s="41"/>
    </row>
    <row r="215" spans="2:4" x14ac:dyDescent="0.3">
      <c r="B215" s="25" t="s">
        <v>75</v>
      </c>
      <c r="C215" s="26">
        <v>1</v>
      </c>
      <c r="D215" s="41"/>
    </row>
    <row r="216" spans="2:4" x14ac:dyDescent="0.3">
      <c r="B216" s="25" t="s">
        <v>73</v>
      </c>
      <c r="C216" s="26">
        <v>1</v>
      </c>
      <c r="D216" s="41"/>
    </row>
    <row r="217" spans="2:4" x14ac:dyDescent="0.3">
      <c r="B217" s="23" t="s">
        <v>76</v>
      </c>
      <c r="C217" s="24">
        <v>65</v>
      </c>
      <c r="D217" s="41"/>
    </row>
    <row r="218" spans="2:4" x14ac:dyDescent="0.3">
      <c r="B218" s="25" t="s">
        <v>74</v>
      </c>
      <c r="C218" s="26">
        <v>2</v>
      </c>
      <c r="D218" s="41"/>
    </row>
    <row r="219" spans="2:4" x14ac:dyDescent="0.3">
      <c r="B219" s="25" t="s">
        <v>71</v>
      </c>
      <c r="C219" s="26">
        <v>6</v>
      </c>
      <c r="D219" s="41"/>
    </row>
    <row r="220" spans="2:4" x14ac:dyDescent="0.3">
      <c r="B220" s="25" t="s">
        <v>72</v>
      </c>
      <c r="C220" s="26">
        <v>15</v>
      </c>
      <c r="D220" s="41"/>
    </row>
    <row r="221" spans="2:4" x14ac:dyDescent="0.3">
      <c r="B221" s="25" t="s">
        <v>75</v>
      </c>
      <c r="C221" s="26">
        <v>25</v>
      </c>
      <c r="D221" s="41"/>
    </row>
    <row r="222" spans="2:4" x14ac:dyDescent="0.3">
      <c r="B222" s="25" t="s">
        <v>70</v>
      </c>
      <c r="C222" s="26">
        <v>3</v>
      </c>
      <c r="D222" s="41"/>
    </row>
    <row r="223" spans="2:4" ht="15" thickBot="1" x14ac:dyDescent="0.35">
      <c r="B223" s="25" t="s">
        <v>73</v>
      </c>
      <c r="C223" s="26">
        <v>14</v>
      </c>
      <c r="D223" s="41"/>
    </row>
    <row r="224" spans="2:4" ht="15" thickBot="1" x14ac:dyDescent="0.35">
      <c r="B224" s="19" t="s">
        <v>23</v>
      </c>
      <c r="C224" s="20">
        <v>182</v>
      </c>
      <c r="D224" s="40">
        <f>(C225+C227+C228+C229+C232+C233+C234+C235)/C224</f>
        <v>0.8351648351648352</v>
      </c>
    </row>
    <row r="225" spans="2:4" x14ac:dyDescent="0.3">
      <c r="B225" s="21" t="s">
        <v>94</v>
      </c>
      <c r="C225" s="22">
        <v>71</v>
      </c>
      <c r="D225" s="41"/>
    </row>
    <row r="226" spans="2:4" x14ac:dyDescent="0.3">
      <c r="B226" s="23" t="s">
        <v>69</v>
      </c>
      <c r="C226" s="24">
        <v>10</v>
      </c>
      <c r="D226" s="41"/>
    </row>
    <row r="227" spans="2:4" x14ac:dyDescent="0.3">
      <c r="B227" s="25" t="s">
        <v>72</v>
      </c>
      <c r="C227" s="26">
        <v>5</v>
      </c>
      <c r="D227" s="41"/>
    </row>
    <row r="228" spans="2:4" x14ac:dyDescent="0.3">
      <c r="B228" s="25" t="s">
        <v>70</v>
      </c>
      <c r="C228" s="26">
        <v>3</v>
      </c>
      <c r="D228" s="41"/>
    </row>
    <row r="229" spans="2:4" x14ac:dyDescent="0.3">
      <c r="B229" s="25" t="s">
        <v>73</v>
      </c>
      <c r="C229" s="26">
        <v>2</v>
      </c>
      <c r="D229" s="41"/>
    </row>
    <row r="230" spans="2:4" x14ac:dyDescent="0.3">
      <c r="B230" s="23" t="s">
        <v>76</v>
      </c>
      <c r="C230" s="24">
        <v>101</v>
      </c>
      <c r="D230" s="41"/>
    </row>
    <row r="231" spans="2:4" x14ac:dyDescent="0.3">
      <c r="B231" s="25" t="s">
        <v>71</v>
      </c>
      <c r="C231" s="26">
        <v>30</v>
      </c>
      <c r="D231" s="41"/>
    </row>
    <row r="232" spans="2:4" x14ac:dyDescent="0.3">
      <c r="B232" s="25" t="s">
        <v>72</v>
      </c>
      <c r="C232" s="26">
        <v>32</v>
      </c>
      <c r="D232" s="41"/>
    </row>
    <row r="233" spans="2:4" x14ac:dyDescent="0.3">
      <c r="B233" s="25" t="s">
        <v>75</v>
      </c>
      <c r="C233" s="26">
        <v>18</v>
      </c>
      <c r="D233" s="41"/>
    </row>
    <row r="234" spans="2:4" x14ac:dyDescent="0.3">
      <c r="B234" s="25" t="s">
        <v>70</v>
      </c>
      <c r="C234" s="26">
        <v>7</v>
      </c>
      <c r="D234" s="41"/>
    </row>
    <row r="235" spans="2:4" ht="15" thickBot="1" x14ac:dyDescent="0.35">
      <c r="B235" s="25" t="s">
        <v>73</v>
      </c>
      <c r="C235" s="26">
        <v>14</v>
      </c>
      <c r="D235" s="41"/>
    </row>
    <row r="236" spans="2:4" ht="15" thickBot="1" x14ac:dyDescent="0.35">
      <c r="B236" s="19" t="s">
        <v>57</v>
      </c>
      <c r="C236" s="20">
        <v>11</v>
      </c>
      <c r="D236" s="40">
        <f>C238/C236</f>
        <v>1</v>
      </c>
    </row>
    <row r="237" spans="2:4" x14ac:dyDescent="0.3">
      <c r="B237" s="23" t="s">
        <v>76</v>
      </c>
      <c r="C237" s="24">
        <v>11</v>
      </c>
      <c r="D237" s="41"/>
    </row>
    <row r="238" spans="2:4" ht="15" thickBot="1" x14ac:dyDescent="0.35">
      <c r="B238" s="25" t="s">
        <v>75</v>
      </c>
      <c r="C238" s="26">
        <v>11</v>
      </c>
      <c r="D238" s="41"/>
    </row>
    <row r="239" spans="2:4" ht="15" thickBot="1" x14ac:dyDescent="0.35">
      <c r="B239" s="19" t="s">
        <v>48</v>
      </c>
      <c r="C239" s="20">
        <v>69</v>
      </c>
      <c r="D239" s="40">
        <f>(C240+C243+C247+C248+C249+C250-C245)/C239</f>
        <v>0.6376811594202898</v>
      </c>
    </row>
    <row r="240" spans="2:4" x14ac:dyDescent="0.3">
      <c r="B240" s="21" t="s">
        <v>94</v>
      </c>
      <c r="C240" s="22">
        <v>26</v>
      </c>
      <c r="D240" s="41"/>
    </row>
    <row r="241" spans="2:4" x14ac:dyDescent="0.3">
      <c r="B241" s="23" t="s">
        <v>69</v>
      </c>
      <c r="C241" s="24">
        <v>3</v>
      </c>
      <c r="D241" s="41"/>
    </row>
    <row r="242" spans="2:4" x14ac:dyDescent="0.3">
      <c r="B242" s="25" t="s">
        <v>71</v>
      </c>
      <c r="C242" s="26">
        <v>2</v>
      </c>
      <c r="D242" s="41"/>
    </row>
    <row r="243" spans="2:4" x14ac:dyDescent="0.3">
      <c r="B243" s="25" t="s">
        <v>73</v>
      </c>
      <c r="C243" s="26">
        <v>1</v>
      </c>
      <c r="D243" s="41"/>
    </row>
    <row r="244" spans="2:4" x14ac:dyDescent="0.3">
      <c r="B244" s="23" t="s">
        <v>76</v>
      </c>
      <c r="C244" s="24">
        <v>40</v>
      </c>
      <c r="D244" s="41"/>
    </row>
    <row r="245" spans="2:4" x14ac:dyDescent="0.3">
      <c r="B245" s="25" t="s">
        <v>74</v>
      </c>
      <c r="C245" s="26">
        <v>4</v>
      </c>
      <c r="D245" s="41"/>
    </row>
    <row r="246" spans="2:4" x14ac:dyDescent="0.3">
      <c r="B246" s="25" t="s">
        <v>71</v>
      </c>
      <c r="C246" s="26">
        <v>15</v>
      </c>
      <c r="D246" s="41"/>
    </row>
    <row r="247" spans="2:4" x14ac:dyDescent="0.3">
      <c r="B247" s="25" t="s">
        <v>72</v>
      </c>
      <c r="C247" s="26">
        <v>6</v>
      </c>
      <c r="D247" s="41"/>
    </row>
    <row r="248" spans="2:4" x14ac:dyDescent="0.3">
      <c r="B248" s="25" t="s">
        <v>75</v>
      </c>
      <c r="C248" s="26">
        <v>7</v>
      </c>
      <c r="D248" s="41"/>
    </row>
    <row r="249" spans="2:4" x14ac:dyDescent="0.3">
      <c r="B249" s="25" t="s">
        <v>70</v>
      </c>
      <c r="C249" s="26">
        <v>7</v>
      </c>
      <c r="D249" s="41"/>
    </row>
    <row r="250" spans="2:4" ht="15" thickBot="1" x14ac:dyDescent="0.35">
      <c r="B250" s="25" t="s">
        <v>73</v>
      </c>
      <c r="C250" s="26">
        <v>1</v>
      </c>
      <c r="D250" s="41"/>
    </row>
    <row r="251" spans="2:4" ht="15" thickBot="1" x14ac:dyDescent="0.35">
      <c r="B251" s="19" t="s">
        <v>58</v>
      </c>
      <c r="C251" s="20">
        <v>13</v>
      </c>
      <c r="D251" s="40">
        <f>(C252+C254+C258+C259+C260+C261-C256)/C251</f>
        <v>0.69230769230769229</v>
      </c>
    </row>
    <row r="252" spans="2:4" x14ac:dyDescent="0.3">
      <c r="B252" s="21" t="s">
        <v>94</v>
      </c>
      <c r="C252" s="22">
        <v>1</v>
      </c>
      <c r="D252" s="41"/>
    </row>
    <row r="253" spans="2:4" x14ac:dyDescent="0.3">
      <c r="B253" s="23" t="s">
        <v>69</v>
      </c>
      <c r="C253" s="24">
        <v>1</v>
      </c>
      <c r="D253" s="41"/>
    </row>
    <row r="254" spans="2:4" x14ac:dyDescent="0.3">
      <c r="B254" s="25" t="s">
        <v>72</v>
      </c>
      <c r="C254" s="26">
        <v>1</v>
      </c>
      <c r="D254" s="41"/>
    </row>
    <row r="255" spans="2:4" x14ac:dyDescent="0.3">
      <c r="B255" s="23" t="s">
        <v>76</v>
      </c>
      <c r="C255" s="24">
        <v>11</v>
      </c>
      <c r="D255" s="41"/>
    </row>
    <row r="256" spans="2:4" x14ac:dyDescent="0.3">
      <c r="B256" s="25" t="s">
        <v>74</v>
      </c>
      <c r="C256" s="26">
        <v>1</v>
      </c>
      <c r="D256" s="41"/>
    </row>
    <row r="257" spans="2:4" x14ac:dyDescent="0.3">
      <c r="B257" s="25" t="s">
        <v>71</v>
      </c>
      <c r="C257" s="26">
        <v>2</v>
      </c>
      <c r="D257" s="41"/>
    </row>
    <row r="258" spans="2:4" x14ac:dyDescent="0.3">
      <c r="B258" s="25" t="s">
        <v>72</v>
      </c>
      <c r="C258" s="26">
        <v>2</v>
      </c>
      <c r="D258" s="41"/>
    </row>
    <row r="259" spans="2:4" x14ac:dyDescent="0.3">
      <c r="B259" s="25" t="s">
        <v>75</v>
      </c>
      <c r="C259" s="26">
        <v>4</v>
      </c>
      <c r="D259" s="41"/>
    </row>
    <row r="260" spans="2:4" x14ac:dyDescent="0.3">
      <c r="B260" s="25" t="s">
        <v>70</v>
      </c>
      <c r="C260" s="26">
        <v>1</v>
      </c>
      <c r="D260" s="41"/>
    </row>
    <row r="261" spans="2:4" ht="15" thickBot="1" x14ac:dyDescent="0.35">
      <c r="B261" s="25" t="s">
        <v>73</v>
      </c>
      <c r="C261" s="26">
        <v>1</v>
      </c>
      <c r="D261" s="41"/>
    </row>
    <row r="262" spans="2:4" ht="15" thickBot="1" x14ac:dyDescent="0.35">
      <c r="B262" s="19" t="s">
        <v>21</v>
      </c>
      <c r="C262" s="20">
        <v>231</v>
      </c>
      <c r="D262" s="40">
        <f>(C263+C266+C267+C268+C271+C272+C273+C274)/C262</f>
        <v>0.91774891774891776</v>
      </c>
    </row>
    <row r="263" spans="2:4" x14ac:dyDescent="0.3">
      <c r="B263" s="21" t="s">
        <v>94</v>
      </c>
      <c r="C263" s="22">
        <v>34</v>
      </c>
      <c r="D263" s="41"/>
    </row>
    <row r="264" spans="2:4" x14ac:dyDescent="0.3">
      <c r="B264" s="23" t="s">
        <v>69</v>
      </c>
      <c r="C264" s="24">
        <v>48</v>
      </c>
      <c r="D264" s="41"/>
    </row>
    <row r="265" spans="2:4" x14ac:dyDescent="0.3">
      <c r="B265" s="25" t="s">
        <v>71</v>
      </c>
      <c r="C265" s="26">
        <v>6</v>
      </c>
      <c r="D265" s="41"/>
    </row>
    <row r="266" spans="2:4" x14ac:dyDescent="0.3">
      <c r="B266" s="25" t="s">
        <v>72</v>
      </c>
      <c r="C266" s="26">
        <v>22</v>
      </c>
      <c r="D266" s="41"/>
    </row>
    <row r="267" spans="2:4" x14ac:dyDescent="0.3">
      <c r="B267" s="25" t="s">
        <v>75</v>
      </c>
      <c r="C267" s="26">
        <v>7</v>
      </c>
      <c r="D267" s="41"/>
    </row>
    <row r="268" spans="2:4" x14ac:dyDescent="0.3">
      <c r="B268" s="25" t="s">
        <v>73</v>
      </c>
      <c r="C268" s="26">
        <v>13</v>
      </c>
      <c r="D268" s="41"/>
    </row>
    <row r="269" spans="2:4" x14ac:dyDescent="0.3">
      <c r="B269" s="23" t="s">
        <v>76</v>
      </c>
      <c r="C269" s="24">
        <v>149</v>
      </c>
      <c r="D269" s="41"/>
    </row>
    <row r="270" spans="2:4" x14ac:dyDescent="0.3">
      <c r="B270" s="25" t="s">
        <v>71</v>
      </c>
      <c r="C270" s="26">
        <v>13</v>
      </c>
      <c r="D270" s="41"/>
    </row>
    <row r="271" spans="2:4" x14ac:dyDescent="0.3">
      <c r="B271" s="25" t="s">
        <v>72</v>
      </c>
      <c r="C271" s="26">
        <v>75</v>
      </c>
      <c r="D271" s="41"/>
    </row>
    <row r="272" spans="2:4" x14ac:dyDescent="0.3">
      <c r="B272" s="25" t="s">
        <v>75</v>
      </c>
      <c r="C272" s="26">
        <v>38</v>
      </c>
      <c r="D272" s="41"/>
    </row>
    <row r="273" spans="2:4" x14ac:dyDescent="0.3">
      <c r="B273" s="25" t="s">
        <v>70</v>
      </c>
      <c r="C273" s="26">
        <v>7</v>
      </c>
      <c r="D273" s="41"/>
    </row>
    <row r="274" spans="2:4" ht="15" thickBot="1" x14ac:dyDescent="0.35">
      <c r="B274" s="25" t="s">
        <v>73</v>
      </c>
      <c r="C274" s="26">
        <v>16</v>
      </c>
      <c r="D274" s="41"/>
    </row>
    <row r="275" spans="2:4" ht="15" thickBot="1" x14ac:dyDescent="0.35">
      <c r="B275" s="19" t="s">
        <v>15</v>
      </c>
      <c r="C275" s="20">
        <v>1788</v>
      </c>
      <c r="D275" s="40">
        <f>(C276+C280+C281+C282+C283+C287+C288+C289+C290-C278-C285)/C275</f>
        <v>0.91610738255033553</v>
      </c>
    </row>
    <row r="276" spans="2:4" x14ac:dyDescent="0.3">
      <c r="B276" s="21" t="s">
        <v>94</v>
      </c>
      <c r="C276" s="22">
        <v>640</v>
      </c>
      <c r="D276" s="41"/>
    </row>
    <row r="277" spans="2:4" x14ac:dyDescent="0.3">
      <c r="B277" s="23" t="s">
        <v>69</v>
      </c>
      <c r="C277" s="24">
        <v>145</v>
      </c>
      <c r="D277" s="41"/>
    </row>
    <row r="278" spans="2:4" x14ac:dyDescent="0.3">
      <c r="B278" s="25" t="s">
        <v>74</v>
      </c>
      <c r="C278" s="26">
        <v>1</v>
      </c>
      <c r="D278" s="41"/>
    </row>
    <row r="279" spans="2:4" x14ac:dyDescent="0.3">
      <c r="B279" s="25" t="s">
        <v>71</v>
      </c>
      <c r="C279" s="26">
        <v>4</v>
      </c>
      <c r="D279" s="41"/>
    </row>
    <row r="280" spans="2:4" x14ac:dyDescent="0.3">
      <c r="B280" s="25" t="s">
        <v>72</v>
      </c>
      <c r="C280" s="26">
        <v>51</v>
      </c>
      <c r="D280" s="41"/>
    </row>
    <row r="281" spans="2:4" x14ac:dyDescent="0.3">
      <c r="B281" s="25" t="s">
        <v>75</v>
      </c>
      <c r="C281" s="26">
        <v>64</v>
      </c>
      <c r="D281" s="41"/>
    </row>
    <row r="282" spans="2:4" x14ac:dyDescent="0.3">
      <c r="B282" s="25" t="s">
        <v>70</v>
      </c>
      <c r="C282" s="26">
        <v>3</v>
      </c>
      <c r="D282" s="41"/>
    </row>
    <row r="283" spans="2:4" x14ac:dyDescent="0.3">
      <c r="B283" s="25" t="s">
        <v>73</v>
      </c>
      <c r="C283" s="26">
        <v>22</v>
      </c>
      <c r="D283" s="41"/>
    </row>
    <row r="284" spans="2:4" x14ac:dyDescent="0.3">
      <c r="B284" s="23" t="s">
        <v>76</v>
      </c>
      <c r="C284" s="24">
        <v>1003</v>
      </c>
      <c r="D284" s="41"/>
    </row>
    <row r="285" spans="2:4" x14ac:dyDescent="0.3">
      <c r="B285" s="25" t="s">
        <v>74</v>
      </c>
      <c r="C285" s="26">
        <v>7</v>
      </c>
      <c r="D285" s="41"/>
    </row>
    <row r="286" spans="2:4" x14ac:dyDescent="0.3">
      <c r="B286" s="25" t="s">
        <v>71</v>
      </c>
      <c r="C286" s="26">
        <v>130</v>
      </c>
      <c r="D286" s="41"/>
    </row>
    <row r="287" spans="2:4" x14ac:dyDescent="0.3">
      <c r="B287" s="25" t="s">
        <v>72</v>
      </c>
      <c r="C287" s="26">
        <v>320</v>
      </c>
      <c r="D287" s="41"/>
    </row>
    <row r="288" spans="2:4" x14ac:dyDescent="0.3">
      <c r="B288" s="25" t="s">
        <v>75</v>
      </c>
      <c r="C288" s="26">
        <v>274</v>
      </c>
      <c r="D288" s="41"/>
    </row>
    <row r="289" spans="2:4" x14ac:dyDescent="0.3">
      <c r="B289" s="25" t="s">
        <v>70</v>
      </c>
      <c r="C289" s="26">
        <v>78</v>
      </c>
      <c r="D289" s="41"/>
    </row>
    <row r="290" spans="2:4" ht="15" thickBot="1" x14ac:dyDescent="0.35">
      <c r="B290" s="25" t="s">
        <v>73</v>
      </c>
      <c r="C290" s="26">
        <v>194</v>
      </c>
      <c r="D290" s="41"/>
    </row>
    <row r="291" spans="2:4" ht="15" thickBot="1" x14ac:dyDescent="0.35">
      <c r="B291" s="19" t="s">
        <v>46</v>
      </c>
      <c r="C291" s="20">
        <v>14</v>
      </c>
      <c r="D291" s="40">
        <f>(C292+C294+C295+C296)/C291</f>
        <v>1</v>
      </c>
    </row>
    <row r="292" spans="2:4" x14ac:dyDescent="0.3">
      <c r="B292" s="21" t="s">
        <v>94</v>
      </c>
      <c r="C292" s="22">
        <v>5</v>
      </c>
      <c r="D292" s="41"/>
    </row>
    <row r="293" spans="2:4" x14ac:dyDescent="0.3">
      <c r="B293" s="23" t="s">
        <v>76</v>
      </c>
      <c r="C293" s="24">
        <v>9</v>
      </c>
      <c r="D293" s="41"/>
    </row>
    <row r="294" spans="2:4" x14ac:dyDescent="0.3">
      <c r="B294" s="25" t="s">
        <v>75</v>
      </c>
      <c r="C294" s="26">
        <v>7</v>
      </c>
      <c r="D294" s="41"/>
    </row>
    <row r="295" spans="2:4" x14ac:dyDescent="0.3">
      <c r="B295" s="25" t="s">
        <v>70</v>
      </c>
      <c r="C295" s="26">
        <v>1</v>
      </c>
      <c r="D295" s="41"/>
    </row>
    <row r="296" spans="2:4" ht="15" thickBot="1" x14ac:dyDescent="0.35">
      <c r="B296" s="25" t="s">
        <v>73</v>
      </c>
      <c r="C296" s="26">
        <v>1</v>
      </c>
      <c r="D296" s="41"/>
    </row>
    <row r="297" spans="2:4" ht="15" thickBot="1" x14ac:dyDescent="0.35">
      <c r="B297" s="19" t="s">
        <v>25</v>
      </c>
      <c r="C297" s="20">
        <v>349</v>
      </c>
      <c r="D297" s="40">
        <f>(C298+C301+C302+C303+C304+C308+C309+C310+C311-C306)/C297</f>
        <v>0.88538681948424069</v>
      </c>
    </row>
    <row r="298" spans="2:4" x14ac:dyDescent="0.3">
      <c r="B298" s="21" t="s">
        <v>94</v>
      </c>
      <c r="C298" s="22">
        <v>183</v>
      </c>
      <c r="D298" s="41"/>
    </row>
    <row r="299" spans="2:4" x14ac:dyDescent="0.3">
      <c r="B299" s="23" t="s">
        <v>69</v>
      </c>
      <c r="C299" s="24">
        <v>19</v>
      </c>
      <c r="D299" s="41"/>
    </row>
    <row r="300" spans="2:4" x14ac:dyDescent="0.3">
      <c r="B300" s="25" t="s">
        <v>71</v>
      </c>
      <c r="C300" s="26">
        <v>1</v>
      </c>
      <c r="D300" s="41"/>
    </row>
    <row r="301" spans="2:4" x14ac:dyDescent="0.3">
      <c r="B301" s="25" t="s">
        <v>72</v>
      </c>
      <c r="C301" s="26">
        <v>2</v>
      </c>
      <c r="D301" s="41"/>
    </row>
    <row r="302" spans="2:4" x14ac:dyDescent="0.3">
      <c r="B302" s="25" t="s">
        <v>75</v>
      </c>
      <c r="C302" s="26">
        <v>8</v>
      </c>
      <c r="D302" s="41"/>
    </row>
    <row r="303" spans="2:4" x14ac:dyDescent="0.3">
      <c r="B303" s="25" t="s">
        <v>70</v>
      </c>
      <c r="C303" s="26">
        <v>6</v>
      </c>
      <c r="D303" s="41"/>
    </row>
    <row r="304" spans="2:4" x14ac:dyDescent="0.3">
      <c r="B304" s="25" t="s">
        <v>73</v>
      </c>
      <c r="C304" s="26">
        <v>2</v>
      </c>
      <c r="D304" s="41"/>
    </row>
    <row r="305" spans="2:4" x14ac:dyDescent="0.3">
      <c r="B305" s="23" t="s">
        <v>76</v>
      </c>
      <c r="C305" s="24">
        <v>147</v>
      </c>
      <c r="D305" s="41"/>
    </row>
    <row r="306" spans="2:4" x14ac:dyDescent="0.3">
      <c r="B306" s="25" t="s">
        <v>74</v>
      </c>
      <c r="C306" s="26">
        <v>4</v>
      </c>
      <c r="D306" s="41"/>
    </row>
    <row r="307" spans="2:4" x14ac:dyDescent="0.3">
      <c r="B307" s="25" t="s">
        <v>71</v>
      </c>
      <c r="C307" s="26">
        <v>31</v>
      </c>
      <c r="D307" s="41"/>
    </row>
    <row r="308" spans="2:4" x14ac:dyDescent="0.3">
      <c r="B308" s="25" t="s">
        <v>72</v>
      </c>
      <c r="C308" s="26">
        <v>42</v>
      </c>
      <c r="D308" s="41"/>
    </row>
    <row r="309" spans="2:4" x14ac:dyDescent="0.3">
      <c r="B309" s="25" t="s">
        <v>75</v>
      </c>
      <c r="C309" s="26">
        <v>32</v>
      </c>
      <c r="D309" s="41"/>
    </row>
    <row r="310" spans="2:4" x14ac:dyDescent="0.3">
      <c r="B310" s="25" t="s">
        <v>70</v>
      </c>
      <c r="C310" s="26">
        <v>16</v>
      </c>
      <c r="D310" s="41"/>
    </row>
    <row r="311" spans="2:4" ht="15" thickBot="1" x14ac:dyDescent="0.35">
      <c r="B311" s="25" t="s">
        <v>73</v>
      </c>
      <c r="C311" s="26">
        <v>22</v>
      </c>
      <c r="D311" s="41"/>
    </row>
    <row r="312" spans="2:4" ht="15" thickBot="1" x14ac:dyDescent="0.35">
      <c r="B312" s="19" t="s">
        <v>17</v>
      </c>
      <c r="C312" s="20">
        <v>307</v>
      </c>
      <c r="D312" s="40">
        <f>(C313+C316+C317+C318+C322+C323+C324+C325-C320)/C312</f>
        <v>0.86644951140065152</v>
      </c>
    </row>
    <row r="313" spans="2:4" x14ac:dyDescent="0.3">
      <c r="B313" s="21" t="s">
        <v>94</v>
      </c>
      <c r="C313" s="22">
        <v>146</v>
      </c>
      <c r="D313" s="41"/>
    </row>
    <row r="314" spans="2:4" x14ac:dyDescent="0.3">
      <c r="B314" s="23" t="s">
        <v>69</v>
      </c>
      <c r="C314" s="24">
        <v>11</v>
      </c>
      <c r="D314" s="41"/>
    </row>
    <row r="315" spans="2:4" x14ac:dyDescent="0.3">
      <c r="B315" s="25" t="s">
        <v>71</v>
      </c>
      <c r="C315" s="26">
        <v>1</v>
      </c>
      <c r="D315" s="41"/>
    </row>
    <row r="316" spans="2:4" x14ac:dyDescent="0.3">
      <c r="B316" s="25" t="s">
        <v>72</v>
      </c>
      <c r="C316" s="26">
        <v>3</v>
      </c>
      <c r="D316" s="41"/>
    </row>
    <row r="317" spans="2:4" x14ac:dyDescent="0.3">
      <c r="B317" s="25" t="s">
        <v>70</v>
      </c>
      <c r="C317" s="26">
        <v>2</v>
      </c>
      <c r="D317" s="41"/>
    </row>
    <row r="318" spans="2:4" x14ac:dyDescent="0.3">
      <c r="B318" s="25" t="s">
        <v>73</v>
      </c>
      <c r="C318" s="26">
        <v>5</v>
      </c>
      <c r="D318" s="41"/>
    </row>
    <row r="319" spans="2:4" x14ac:dyDescent="0.3">
      <c r="B319" s="23" t="s">
        <v>76</v>
      </c>
      <c r="C319" s="24">
        <v>150</v>
      </c>
      <c r="D319" s="41"/>
    </row>
    <row r="320" spans="2:4" x14ac:dyDescent="0.3">
      <c r="B320" s="25" t="s">
        <v>74</v>
      </c>
      <c r="C320" s="26">
        <v>2</v>
      </c>
      <c r="D320" s="41"/>
    </row>
    <row r="321" spans="2:4" x14ac:dyDescent="0.3">
      <c r="B321" s="25" t="s">
        <v>71</v>
      </c>
      <c r="C321" s="26">
        <v>36</v>
      </c>
      <c r="D321" s="41"/>
    </row>
    <row r="322" spans="2:4" x14ac:dyDescent="0.3">
      <c r="B322" s="25" t="s">
        <v>72</v>
      </c>
      <c r="C322" s="26">
        <v>48</v>
      </c>
      <c r="D322" s="41"/>
    </row>
    <row r="323" spans="2:4" x14ac:dyDescent="0.3">
      <c r="B323" s="25" t="s">
        <v>75</v>
      </c>
      <c r="C323" s="26">
        <v>39</v>
      </c>
      <c r="D323" s="41"/>
    </row>
    <row r="324" spans="2:4" x14ac:dyDescent="0.3">
      <c r="B324" s="25" t="s">
        <v>70</v>
      </c>
      <c r="C324" s="26">
        <v>4</v>
      </c>
      <c r="D324" s="41"/>
    </row>
    <row r="325" spans="2:4" ht="15" thickBot="1" x14ac:dyDescent="0.35">
      <c r="B325" s="25" t="s">
        <v>73</v>
      </c>
      <c r="C325" s="26">
        <v>21</v>
      </c>
      <c r="D325" s="41"/>
    </row>
    <row r="326" spans="2:4" ht="15" thickBot="1" x14ac:dyDescent="0.35">
      <c r="B326" s="19" t="s">
        <v>41</v>
      </c>
      <c r="C326" s="20">
        <v>136</v>
      </c>
      <c r="D326" s="40">
        <f>(C327+C329+C330+C331+C335+C336+C337-C333)/C326</f>
        <v>0.93382352941176472</v>
      </c>
    </row>
    <row r="327" spans="2:4" x14ac:dyDescent="0.3">
      <c r="B327" s="21" t="s">
        <v>94</v>
      </c>
      <c r="C327" s="22">
        <v>78</v>
      </c>
      <c r="D327" s="41"/>
    </row>
    <row r="328" spans="2:4" x14ac:dyDescent="0.3">
      <c r="B328" s="23" t="s">
        <v>69</v>
      </c>
      <c r="C328" s="24">
        <v>12</v>
      </c>
      <c r="D328" s="41"/>
    </row>
    <row r="329" spans="2:4" x14ac:dyDescent="0.3">
      <c r="B329" s="25" t="s">
        <v>72</v>
      </c>
      <c r="C329" s="26">
        <v>9</v>
      </c>
      <c r="D329" s="41"/>
    </row>
    <row r="330" spans="2:4" x14ac:dyDescent="0.3">
      <c r="B330" s="25" t="s">
        <v>75</v>
      </c>
      <c r="C330" s="26">
        <v>1</v>
      </c>
      <c r="D330" s="41"/>
    </row>
    <row r="331" spans="2:4" x14ac:dyDescent="0.3">
      <c r="B331" s="25" t="s">
        <v>73</v>
      </c>
      <c r="C331" s="26">
        <v>2</v>
      </c>
      <c r="D331" s="41"/>
    </row>
    <row r="332" spans="2:4" x14ac:dyDescent="0.3">
      <c r="B332" s="23" t="s">
        <v>76</v>
      </c>
      <c r="C332" s="24">
        <v>46</v>
      </c>
      <c r="D332" s="41"/>
    </row>
    <row r="333" spans="2:4" x14ac:dyDescent="0.3">
      <c r="B333" s="25" t="s">
        <v>74</v>
      </c>
      <c r="C333" s="26">
        <v>1</v>
      </c>
      <c r="D333" s="41"/>
    </row>
    <row r="334" spans="2:4" x14ac:dyDescent="0.3">
      <c r="B334" s="25" t="s">
        <v>71</v>
      </c>
      <c r="C334" s="26">
        <v>7</v>
      </c>
      <c r="D334" s="41"/>
    </row>
    <row r="335" spans="2:4" x14ac:dyDescent="0.3">
      <c r="B335" s="25" t="s">
        <v>72</v>
      </c>
      <c r="C335" s="26">
        <v>12</v>
      </c>
      <c r="D335" s="41"/>
    </row>
    <row r="336" spans="2:4" x14ac:dyDescent="0.3">
      <c r="B336" s="25" t="s">
        <v>75</v>
      </c>
      <c r="C336" s="26">
        <v>18</v>
      </c>
      <c r="D336" s="41"/>
    </row>
    <row r="337" spans="2:4" ht="15" thickBot="1" x14ac:dyDescent="0.35">
      <c r="B337" s="25" t="s">
        <v>73</v>
      </c>
      <c r="C337" s="26">
        <v>8</v>
      </c>
      <c r="D337" s="41"/>
    </row>
    <row r="338" spans="2:4" ht="15" thickBot="1" x14ac:dyDescent="0.35">
      <c r="B338" s="19" t="s">
        <v>9</v>
      </c>
      <c r="C338" s="20">
        <v>514</v>
      </c>
      <c r="D338" s="40">
        <f>(C339+C342+C343+C344+C345+C349+C350+C351+C352-C347)/C338</f>
        <v>0.90272373540856032</v>
      </c>
    </row>
    <row r="339" spans="2:4" x14ac:dyDescent="0.3">
      <c r="B339" s="21" t="s">
        <v>94</v>
      </c>
      <c r="C339" s="22">
        <v>276</v>
      </c>
      <c r="D339" s="41"/>
    </row>
    <row r="340" spans="2:4" x14ac:dyDescent="0.3">
      <c r="B340" s="23" t="s">
        <v>69</v>
      </c>
      <c r="C340" s="24">
        <v>44</v>
      </c>
      <c r="D340" s="41"/>
    </row>
    <row r="341" spans="2:4" x14ac:dyDescent="0.3">
      <c r="B341" s="25" t="s">
        <v>71</v>
      </c>
      <c r="C341" s="26">
        <v>1</v>
      </c>
      <c r="D341" s="41"/>
    </row>
    <row r="342" spans="2:4" x14ac:dyDescent="0.3">
      <c r="B342" s="25" t="s">
        <v>72</v>
      </c>
      <c r="C342" s="26">
        <v>24</v>
      </c>
      <c r="D342" s="41"/>
    </row>
    <row r="343" spans="2:4" x14ac:dyDescent="0.3">
      <c r="B343" s="25" t="s">
        <v>75</v>
      </c>
      <c r="C343" s="26">
        <v>6</v>
      </c>
      <c r="D343" s="41"/>
    </row>
    <row r="344" spans="2:4" x14ac:dyDescent="0.3">
      <c r="B344" s="25" t="s">
        <v>70</v>
      </c>
      <c r="C344" s="26">
        <v>3</v>
      </c>
      <c r="D344" s="41"/>
    </row>
    <row r="345" spans="2:4" x14ac:dyDescent="0.3">
      <c r="B345" s="25" t="s">
        <v>73</v>
      </c>
      <c r="C345" s="26">
        <v>10</v>
      </c>
      <c r="D345" s="41"/>
    </row>
    <row r="346" spans="2:4" x14ac:dyDescent="0.3">
      <c r="B346" s="23" t="s">
        <v>76</v>
      </c>
      <c r="C346" s="24">
        <v>194</v>
      </c>
      <c r="D346" s="41"/>
    </row>
    <row r="347" spans="2:4" x14ac:dyDescent="0.3">
      <c r="B347" s="25" t="s">
        <v>74</v>
      </c>
      <c r="C347" s="26">
        <v>4</v>
      </c>
      <c r="D347" s="41"/>
    </row>
    <row r="348" spans="2:4" x14ac:dyDescent="0.3">
      <c r="B348" s="25" t="s">
        <v>71</v>
      </c>
      <c r="C348" s="26">
        <v>41</v>
      </c>
      <c r="D348" s="41"/>
    </row>
    <row r="349" spans="2:4" x14ac:dyDescent="0.3">
      <c r="B349" s="25" t="s">
        <v>72</v>
      </c>
      <c r="C349" s="26">
        <v>58</v>
      </c>
      <c r="D349" s="41"/>
    </row>
    <row r="350" spans="2:4" x14ac:dyDescent="0.3">
      <c r="B350" s="25" t="s">
        <v>75</v>
      </c>
      <c r="C350" s="26">
        <v>46</v>
      </c>
      <c r="D350" s="41"/>
    </row>
    <row r="351" spans="2:4" x14ac:dyDescent="0.3">
      <c r="B351" s="25" t="s">
        <v>70</v>
      </c>
      <c r="C351" s="26">
        <v>27</v>
      </c>
      <c r="D351" s="41"/>
    </row>
    <row r="352" spans="2:4" ht="15" thickBot="1" x14ac:dyDescent="0.35">
      <c r="B352" s="25" t="s">
        <v>73</v>
      </c>
      <c r="C352" s="26">
        <v>18</v>
      </c>
      <c r="D352" s="41"/>
    </row>
    <row r="353" spans="2:4" ht="15" thickBot="1" x14ac:dyDescent="0.35">
      <c r="B353" s="19" t="s">
        <v>30</v>
      </c>
      <c r="C353" s="20">
        <v>80</v>
      </c>
      <c r="D353" s="40">
        <f>(C354+C356+C357+C361+C362+C363+C364-C359)/C353</f>
        <v>0.91249999999999998</v>
      </c>
    </row>
    <row r="354" spans="2:4" x14ac:dyDescent="0.3">
      <c r="B354" s="21" t="s">
        <v>94</v>
      </c>
      <c r="C354" s="22">
        <v>28</v>
      </c>
      <c r="D354" s="41"/>
    </row>
    <row r="355" spans="2:4" x14ac:dyDescent="0.3">
      <c r="B355" s="23" t="s">
        <v>69</v>
      </c>
      <c r="C355" s="24">
        <v>9</v>
      </c>
      <c r="D355" s="41"/>
    </row>
    <row r="356" spans="2:4" x14ac:dyDescent="0.3">
      <c r="B356" s="25" t="s">
        <v>72</v>
      </c>
      <c r="C356" s="26">
        <v>5</v>
      </c>
      <c r="D356" s="41"/>
    </row>
    <row r="357" spans="2:4" x14ac:dyDescent="0.3">
      <c r="B357" s="25" t="s">
        <v>73</v>
      </c>
      <c r="C357" s="26">
        <v>4</v>
      </c>
      <c r="D357" s="41"/>
    </row>
    <row r="358" spans="2:4" x14ac:dyDescent="0.3">
      <c r="B358" s="23" t="s">
        <v>76</v>
      </c>
      <c r="C358" s="24">
        <v>43</v>
      </c>
      <c r="D358" s="41"/>
    </row>
    <row r="359" spans="2:4" x14ac:dyDescent="0.3">
      <c r="B359" s="25" t="s">
        <v>74</v>
      </c>
      <c r="C359" s="26">
        <v>1</v>
      </c>
      <c r="D359" s="41"/>
    </row>
    <row r="360" spans="2:4" x14ac:dyDescent="0.3">
      <c r="B360" s="25" t="s">
        <v>71</v>
      </c>
      <c r="C360" s="26">
        <v>5</v>
      </c>
      <c r="D360" s="41"/>
    </row>
    <row r="361" spans="2:4" x14ac:dyDescent="0.3">
      <c r="B361" s="25" t="s">
        <v>72</v>
      </c>
      <c r="C361" s="26">
        <v>15</v>
      </c>
      <c r="D361" s="41"/>
    </row>
    <row r="362" spans="2:4" x14ac:dyDescent="0.3">
      <c r="B362" s="25" t="s">
        <v>75</v>
      </c>
      <c r="C362" s="26">
        <v>13</v>
      </c>
      <c r="D362" s="41"/>
    </row>
    <row r="363" spans="2:4" x14ac:dyDescent="0.3">
      <c r="B363" s="25" t="s">
        <v>70</v>
      </c>
      <c r="C363" s="26">
        <v>5</v>
      </c>
      <c r="D363" s="41"/>
    </row>
    <row r="364" spans="2:4" ht="15" thickBot="1" x14ac:dyDescent="0.35">
      <c r="B364" s="25" t="s">
        <v>73</v>
      </c>
      <c r="C364" s="26">
        <v>4</v>
      </c>
      <c r="D364" s="41"/>
    </row>
    <row r="365" spans="2:4" ht="15" thickBot="1" x14ac:dyDescent="0.35">
      <c r="B365" s="19" t="s">
        <v>31</v>
      </c>
      <c r="C365" s="20">
        <v>62</v>
      </c>
      <c r="D365" s="40">
        <f>(C366+C367)/C365</f>
        <v>1</v>
      </c>
    </row>
    <row r="366" spans="2:4" x14ac:dyDescent="0.3">
      <c r="B366" s="21" t="s">
        <v>94</v>
      </c>
      <c r="C366" s="22">
        <v>42</v>
      </c>
      <c r="D366" s="41"/>
    </row>
    <row r="367" spans="2:4" x14ac:dyDescent="0.3">
      <c r="B367" s="23" t="s">
        <v>76</v>
      </c>
      <c r="C367" s="24">
        <v>20</v>
      </c>
      <c r="D367" s="41"/>
    </row>
    <row r="368" spans="2:4" ht="15" thickBot="1" x14ac:dyDescent="0.35">
      <c r="B368" s="25" t="s">
        <v>75</v>
      </c>
      <c r="C368" s="26">
        <v>20</v>
      </c>
      <c r="D368" s="41"/>
    </row>
    <row r="369" spans="2:4" ht="15" thickBot="1" x14ac:dyDescent="0.35">
      <c r="B369" s="19" t="s">
        <v>43</v>
      </c>
      <c r="C369" s="20">
        <v>127</v>
      </c>
      <c r="D369" s="40">
        <f>(C370+C373+C374+C375+C376+C380+C381+C382+C383-C372-C378)/C369</f>
        <v>0.60629921259842523</v>
      </c>
    </row>
    <row r="370" spans="2:4" x14ac:dyDescent="0.3">
      <c r="B370" s="21" t="s">
        <v>94</v>
      </c>
      <c r="C370" s="22">
        <v>38</v>
      </c>
      <c r="D370" s="41"/>
    </row>
    <row r="371" spans="2:4" x14ac:dyDescent="0.3">
      <c r="B371" s="23" t="s">
        <v>69</v>
      </c>
      <c r="C371" s="24">
        <v>6</v>
      </c>
      <c r="D371" s="41"/>
    </row>
    <row r="372" spans="2:4" x14ac:dyDescent="0.3">
      <c r="B372" s="25" t="s">
        <v>74</v>
      </c>
      <c r="C372" s="26">
        <v>1</v>
      </c>
      <c r="D372" s="41"/>
    </row>
    <row r="373" spans="2:4" x14ac:dyDescent="0.3">
      <c r="B373" s="25" t="s">
        <v>72</v>
      </c>
      <c r="C373" s="26">
        <v>2</v>
      </c>
      <c r="D373" s="41"/>
    </row>
    <row r="374" spans="2:4" x14ac:dyDescent="0.3">
      <c r="B374" s="25" t="s">
        <v>75</v>
      </c>
      <c r="C374" s="26">
        <v>1</v>
      </c>
      <c r="D374" s="41"/>
    </row>
    <row r="375" spans="2:4" x14ac:dyDescent="0.3">
      <c r="B375" s="25" t="s">
        <v>70</v>
      </c>
      <c r="C375" s="26">
        <v>1</v>
      </c>
      <c r="D375" s="41"/>
    </row>
    <row r="376" spans="2:4" x14ac:dyDescent="0.3">
      <c r="B376" s="25" t="s">
        <v>73</v>
      </c>
      <c r="C376" s="26">
        <v>1</v>
      </c>
      <c r="D376" s="41"/>
    </row>
    <row r="377" spans="2:4" x14ac:dyDescent="0.3">
      <c r="B377" s="23" t="s">
        <v>76</v>
      </c>
      <c r="C377" s="24">
        <v>83</v>
      </c>
      <c r="D377" s="41"/>
    </row>
    <row r="378" spans="2:4" x14ac:dyDescent="0.3">
      <c r="B378" s="25" t="s">
        <v>74</v>
      </c>
      <c r="C378" s="26">
        <v>4</v>
      </c>
      <c r="D378" s="41"/>
    </row>
    <row r="379" spans="2:4" x14ac:dyDescent="0.3">
      <c r="B379" s="25" t="s">
        <v>71</v>
      </c>
      <c r="C379" s="26">
        <v>40</v>
      </c>
      <c r="D379" s="41"/>
    </row>
    <row r="380" spans="2:4" x14ac:dyDescent="0.3">
      <c r="B380" s="25" t="s">
        <v>72</v>
      </c>
      <c r="C380" s="26">
        <v>3</v>
      </c>
      <c r="D380" s="41"/>
    </row>
    <row r="381" spans="2:4" x14ac:dyDescent="0.3">
      <c r="B381" s="25" t="s">
        <v>75</v>
      </c>
      <c r="C381" s="26">
        <v>22</v>
      </c>
      <c r="D381" s="41"/>
    </row>
    <row r="382" spans="2:4" x14ac:dyDescent="0.3">
      <c r="B382" s="25" t="s">
        <v>70</v>
      </c>
      <c r="C382" s="26">
        <v>2</v>
      </c>
      <c r="D382" s="41"/>
    </row>
    <row r="383" spans="2:4" ht="15" thickBot="1" x14ac:dyDescent="0.35">
      <c r="B383" s="25" t="s">
        <v>73</v>
      </c>
      <c r="C383" s="26">
        <v>12</v>
      </c>
      <c r="D383" s="41"/>
    </row>
    <row r="384" spans="2:4" ht="15" thickBot="1" x14ac:dyDescent="0.35">
      <c r="B384" s="19" t="s">
        <v>29</v>
      </c>
      <c r="C384" s="20">
        <v>571</v>
      </c>
      <c r="D384" s="40">
        <f>(C385+C388+C389+C390+C391+C395+C396+C397+C398-C387-C393)/C384</f>
        <v>0.87040280210157617</v>
      </c>
    </row>
    <row r="385" spans="2:4" x14ac:dyDescent="0.3">
      <c r="B385" s="21" t="s">
        <v>94</v>
      </c>
      <c r="C385" s="22">
        <v>142</v>
      </c>
      <c r="D385" s="41"/>
    </row>
    <row r="386" spans="2:4" x14ac:dyDescent="0.3">
      <c r="B386" s="23" t="s">
        <v>69</v>
      </c>
      <c r="C386" s="24">
        <v>74</v>
      </c>
      <c r="D386" s="41"/>
    </row>
    <row r="387" spans="2:4" x14ac:dyDescent="0.3">
      <c r="B387" s="25" t="s">
        <v>74</v>
      </c>
      <c r="C387" s="26">
        <v>1</v>
      </c>
      <c r="D387" s="41"/>
    </row>
    <row r="388" spans="2:4" x14ac:dyDescent="0.3">
      <c r="B388" s="25" t="s">
        <v>72</v>
      </c>
      <c r="C388" s="26">
        <v>25</v>
      </c>
      <c r="D388" s="41"/>
    </row>
    <row r="389" spans="2:4" x14ac:dyDescent="0.3">
      <c r="B389" s="25" t="s">
        <v>75</v>
      </c>
      <c r="C389" s="26">
        <v>36</v>
      </c>
      <c r="D389" s="41"/>
    </row>
    <row r="390" spans="2:4" x14ac:dyDescent="0.3">
      <c r="B390" s="25" t="s">
        <v>70</v>
      </c>
      <c r="C390" s="26">
        <v>2</v>
      </c>
      <c r="D390" s="41"/>
    </row>
    <row r="391" spans="2:4" x14ac:dyDescent="0.3">
      <c r="B391" s="25" t="s">
        <v>73</v>
      </c>
      <c r="C391" s="26">
        <v>10</v>
      </c>
      <c r="D391" s="41"/>
    </row>
    <row r="392" spans="2:4" x14ac:dyDescent="0.3">
      <c r="B392" s="23" t="s">
        <v>76</v>
      </c>
      <c r="C392" s="24">
        <v>355</v>
      </c>
      <c r="D392" s="41"/>
    </row>
    <row r="393" spans="2:4" x14ac:dyDescent="0.3">
      <c r="B393" s="25" t="s">
        <v>74</v>
      </c>
      <c r="C393" s="26">
        <v>3</v>
      </c>
      <c r="D393" s="41"/>
    </row>
    <row r="394" spans="2:4" x14ac:dyDescent="0.3">
      <c r="B394" s="25" t="s">
        <v>71</v>
      </c>
      <c r="C394" s="26">
        <v>66</v>
      </c>
      <c r="D394" s="41"/>
    </row>
    <row r="395" spans="2:4" x14ac:dyDescent="0.3">
      <c r="B395" s="25" t="s">
        <v>72</v>
      </c>
      <c r="C395" s="26">
        <v>113</v>
      </c>
      <c r="D395" s="41"/>
    </row>
    <row r="396" spans="2:4" x14ac:dyDescent="0.3">
      <c r="B396" s="25" t="s">
        <v>75</v>
      </c>
      <c r="C396" s="26">
        <v>98</v>
      </c>
      <c r="D396" s="41"/>
    </row>
    <row r="397" spans="2:4" x14ac:dyDescent="0.3">
      <c r="B397" s="25" t="s">
        <v>70</v>
      </c>
      <c r="C397" s="26">
        <v>30</v>
      </c>
      <c r="D397" s="41"/>
    </row>
    <row r="398" spans="2:4" ht="15" thickBot="1" x14ac:dyDescent="0.35">
      <c r="B398" s="25" t="s">
        <v>73</v>
      </c>
      <c r="C398" s="26">
        <v>45</v>
      </c>
      <c r="D398" s="41"/>
    </row>
    <row r="399" spans="2:4" ht="15" thickBot="1" x14ac:dyDescent="0.35">
      <c r="B399" s="19" t="s">
        <v>36</v>
      </c>
      <c r="C399" s="20">
        <v>45</v>
      </c>
      <c r="D399" s="40">
        <f>(C403+C404+C405)/C399</f>
        <v>0.35555555555555557</v>
      </c>
    </row>
    <row r="400" spans="2:4" x14ac:dyDescent="0.3">
      <c r="B400" s="21" t="s">
        <v>94</v>
      </c>
      <c r="C400" s="22">
        <v>27</v>
      </c>
      <c r="D400" s="41"/>
    </row>
    <row r="401" spans="2:4" x14ac:dyDescent="0.3">
      <c r="B401" s="23" t="s">
        <v>76</v>
      </c>
      <c r="C401" s="24">
        <v>18</v>
      </c>
      <c r="D401" s="41"/>
    </row>
    <row r="402" spans="2:4" x14ac:dyDescent="0.3">
      <c r="B402" s="25" t="s">
        <v>71</v>
      </c>
      <c r="C402" s="26">
        <v>2</v>
      </c>
      <c r="D402" s="41"/>
    </row>
    <row r="403" spans="2:4" x14ac:dyDescent="0.3">
      <c r="B403" s="25" t="s">
        <v>72</v>
      </c>
      <c r="C403" s="26">
        <v>7</v>
      </c>
      <c r="D403" s="41"/>
    </row>
    <row r="404" spans="2:4" x14ac:dyDescent="0.3">
      <c r="B404" s="25" t="s">
        <v>75</v>
      </c>
      <c r="C404" s="26">
        <v>5</v>
      </c>
      <c r="D404" s="41"/>
    </row>
    <row r="405" spans="2:4" ht="15" thickBot="1" x14ac:dyDescent="0.35">
      <c r="B405" s="25" t="s">
        <v>70</v>
      </c>
      <c r="C405" s="26">
        <v>4</v>
      </c>
      <c r="D405" s="41"/>
    </row>
    <row r="406" spans="2:4" ht="15" thickBot="1" x14ac:dyDescent="0.35">
      <c r="B406" s="19" t="s">
        <v>10</v>
      </c>
      <c r="C406" s="20">
        <v>1963</v>
      </c>
      <c r="D406" s="40">
        <f>(C407+C411+C412+C413+C417+C418+C419+C420-C415-C409)/C406</f>
        <v>0.9016811003565971</v>
      </c>
    </row>
    <row r="407" spans="2:4" x14ac:dyDescent="0.3">
      <c r="B407" s="21" t="s">
        <v>94</v>
      </c>
      <c r="C407" s="22">
        <v>1023</v>
      </c>
      <c r="D407" s="41"/>
    </row>
    <row r="408" spans="2:4" x14ac:dyDescent="0.3">
      <c r="B408" s="23" t="s">
        <v>69</v>
      </c>
      <c r="C408" s="24">
        <v>72</v>
      </c>
      <c r="D408" s="41"/>
    </row>
    <row r="409" spans="2:4" x14ac:dyDescent="0.3">
      <c r="B409" s="25" t="s">
        <v>74</v>
      </c>
      <c r="C409" s="26">
        <v>4</v>
      </c>
      <c r="D409" s="41"/>
    </row>
    <row r="410" spans="2:4" x14ac:dyDescent="0.3">
      <c r="B410" s="25" t="s">
        <v>71</v>
      </c>
      <c r="C410" s="26">
        <v>9</v>
      </c>
      <c r="D410" s="41"/>
    </row>
    <row r="411" spans="2:4" x14ac:dyDescent="0.3">
      <c r="B411" s="25" t="s">
        <v>72</v>
      </c>
      <c r="C411" s="26">
        <v>13</v>
      </c>
      <c r="D411" s="41"/>
    </row>
    <row r="412" spans="2:4" x14ac:dyDescent="0.3">
      <c r="B412" s="25" t="s">
        <v>70</v>
      </c>
      <c r="C412" s="26">
        <v>38</v>
      </c>
      <c r="D412" s="41"/>
    </row>
    <row r="413" spans="2:4" x14ac:dyDescent="0.3">
      <c r="B413" s="25" t="s">
        <v>73</v>
      </c>
      <c r="C413" s="26">
        <v>8</v>
      </c>
      <c r="D413" s="41"/>
    </row>
    <row r="414" spans="2:4" x14ac:dyDescent="0.3">
      <c r="B414" s="23" t="s">
        <v>76</v>
      </c>
      <c r="C414" s="24">
        <v>868</v>
      </c>
      <c r="D414" s="41"/>
    </row>
    <row r="415" spans="2:4" x14ac:dyDescent="0.3">
      <c r="B415" s="25" t="s">
        <v>74</v>
      </c>
      <c r="C415" s="26">
        <v>12</v>
      </c>
      <c r="D415" s="41"/>
    </row>
    <row r="416" spans="2:4" x14ac:dyDescent="0.3">
      <c r="B416" s="25" t="s">
        <v>71</v>
      </c>
      <c r="C416" s="26">
        <v>152</v>
      </c>
      <c r="D416" s="41"/>
    </row>
    <row r="417" spans="2:4" x14ac:dyDescent="0.3">
      <c r="B417" s="25" t="s">
        <v>72</v>
      </c>
      <c r="C417" s="26">
        <v>244</v>
      </c>
      <c r="D417" s="41"/>
    </row>
    <row r="418" spans="2:4" x14ac:dyDescent="0.3">
      <c r="B418" s="25" t="s">
        <v>75</v>
      </c>
      <c r="C418" s="26">
        <v>315</v>
      </c>
      <c r="D418" s="41"/>
    </row>
    <row r="419" spans="2:4" x14ac:dyDescent="0.3">
      <c r="B419" s="25" t="s">
        <v>70</v>
      </c>
      <c r="C419" s="26">
        <v>81</v>
      </c>
      <c r="D419" s="41"/>
    </row>
    <row r="420" spans="2:4" ht="15" thickBot="1" x14ac:dyDescent="0.35">
      <c r="B420" s="25" t="s">
        <v>73</v>
      </c>
      <c r="C420" s="26">
        <v>64</v>
      </c>
      <c r="D420" s="41"/>
    </row>
    <row r="421" spans="2:4" ht="15" thickBot="1" x14ac:dyDescent="0.35">
      <c r="B421" s="19" t="s">
        <v>4</v>
      </c>
      <c r="C421" s="20">
        <v>545</v>
      </c>
      <c r="D421" s="40">
        <f>(C422+C425+C426+C427+C431+C432+C433+C434-C429)/C421</f>
        <v>0.93394495412844036</v>
      </c>
    </row>
    <row r="422" spans="2:4" x14ac:dyDescent="0.3">
      <c r="B422" s="21" t="s">
        <v>94</v>
      </c>
      <c r="C422" s="22">
        <v>325</v>
      </c>
      <c r="D422" s="41"/>
    </row>
    <row r="423" spans="2:4" x14ac:dyDescent="0.3">
      <c r="B423" s="23" t="s">
        <v>69</v>
      </c>
      <c r="C423" s="24">
        <v>11</v>
      </c>
      <c r="D423" s="41"/>
    </row>
    <row r="424" spans="2:4" x14ac:dyDescent="0.3">
      <c r="B424" s="25" t="s">
        <v>71</v>
      </c>
      <c r="C424" s="26">
        <v>1</v>
      </c>
      <c r="D424" s="41"/>
    </row>
    <row r="425" spans="2:4" x14ac:dyDescent="0.3">
      <c r="B425" s="25" t="s">
        <v>72</v>
      </c>
      <c r="C425" s="26">
        <v>3</v>
      </c>
      <c r="D425" s="41"/>
    </row>
    <row r="426" spans="2:4" x14ac:dyDescent="0.3">
      <c r="B426" s="25" t="s">
        <v>70</v>
      </c>
      <c r="C426" s="26">
        <v>6</v>
      </c>
      <c r="D426" s="41"/>
    </row>
    <row r="427" spans="2:4" x14ac:dyDescent="0.3">
      <c r="B427" s="25" t="s">
        <v>73</v>
      </c>
      <c r="C427" s="26">
        <v>1</v>
      </c>
      <c r="D427" s="41"/>
    </row>
    <row r="428" spans="2:4" x14ac:dyDescent="0.3">
      <c r="B428" s="23" t="s">
        <v>76</v>
      </c>
      <c r="C428" s="24">
        <v>209</v>
      </c>
      <c r="D428" s="41"/>
    </row>
    <row r="429" spans="2:4" x14ac:dyDescent="0.3">
      <c r="B429" s="25" t="s">
        <v>74</v>
      </c>
      <c r="C429" s="26">
        <v>3</v>
      </c>
      <c r="D429" s="41"/>
    </row>
    <row r="430" spans="2:4" x14ac:dyDescent="0.3">
      <c r="B430" s="25" t="s">
        <v>71</v>
      </c>
      <c r="C430" s="26">
        <v>29</v>
      </c>
      <c r="D430" s="41"/>
    </row>
    <row r="431" spans="2:4" x14ac:dyDescent="0.3">
      <c r="B431" s="25" t="s">
        <v>72</v>
      </c>
      <c r="C431" s="26">
        <v>33</v>
      </c>
      <c r="D431" s="41"/>
    </row>
    <row r="432" spans="2:4" x14ac:dyDescent="0.3">
      <c r="B432" s="25" t="s">
        <v>75</v>
      </c>
      <c r="C432" s="26">
        <v>86</v>
      </c>
      <c r="D432" s="41"/>
    </row>
    <row r="433" spans="2:4" x14ac:dyDescent="0.3">
      <c r="B433" s="25" t="s">
        <v>70</v>
      </c>
      <c r="C433" s="26">
        <v>44</v>
      </c>
      <c r="D433" s="41"/>
    </row>
    <row r="434" spans="2:4" ht="15" thickBot="1" x14ac:dyDescent="0.35">
      <c r="B434" s="25" t="s">
        <v>73</v>
      </c>
      <c r="C434" s="26">
        <v>14</v>
      </c>
      <c r="D434" s="41"/>
    </row>
    <row r="435" spans="2:4" ht="15" thickBot="1" x14ac:dyDescent="0.35">
      <c r="B435" s="19" t="s">
        <v>32</v>
      </c>
      <c r="C435" s="20">
        <v>22</v>
      </c>
      <c r="D435" s="40">
        <f>(C436+C438+C441+C442+C443-C440)/C435</f>
        <v>0.90909090909090906</v>
      </c>
    </row>
    <row r="436" spans="2:4" x14ac:dyDescent="0.3">
      <c r="B436" s="21" t="s">
        <v>94</v>
      </c>
      <c r="C436" s="22">
        <v>11</v>
      </c>
      <c r="D436" s="41"/>
    </row>
    <row r="437" spans="2:4" x14ac:dyDescent="0.3">
      <c r="B437" s="23" t="s">
        <v>69</v>
      </c>
      <c r="C437" s="24">
        <v>5</v>
      </c>
      <c r="D437" s="41"/>
    </row>
    <row r="438" spans="2:4" x14ac:dyDescent="0.3">
      <c r="B438" s="25" t="s">
        <v>75</v>
      </c>
      <c r="C438" s="26">
        <v>5</v>
      </c>
      <c r="D438" s="41"/>
    </row>
    <row r="439" spans="2:4" x14ac:dyDescent="0.3">
      <c r="B439" s="23" t="s">
        <v>76</v>
      </c>
      <c r="C439" s="24">
        <v>6</v>
      </c>
      <c r="D439" s="41"/>
    </row>
    <row r="440" spans="2:4" x14ac:dyDescent="0.3">
      <c r="B440" s="25" t="s">
        <v>74</v>
      </c>
      <c r="C440" s="26">
        <v>1</v>
      </c>
      <c r="D440" s="41"/>
    </row>
    <row r="441" spans="2:4" x14ac:dyDescent="0.3">
      <c r="B441" s="25" t="s">
        <v>72</v>
      </c>
      <c r="C441" s="26">
        <v>2</v>
      </c>
      <c r="D441" s="41"/>
    </row>
    <row r="442" spans="2:4" x14ac:dyDescent="0.3">
      <c r="B442" s="25" t="s">
        <v>75</v>
      </c>
      <c r="C442" s="26">
        <v>1</v>
      </c>
      <c r="D442" s="41"/>
    </row>
    <row r="443" spans="2:4" ht="15" thickBot="1" x14ac:dyDescent="0.35">
      <c r="B443" s="25" t="s">
        <v>73</v>
      </c>
      <c r="C443" s="26">
        <v>2</v>
      </c>
      <c r="D443" s="41"/>
    </row>
    <row r="444" spans="2:4" ht="15" thickBot="1" x14ac:dyDescent="0.35">
      <c r="B444" s="19" t="s">
        <v>61</v>
      </c>
      <c r="C444" s="20">
        <v>7</v>
      </c>
      <c r="D444" s="40">
        <f>(C445+C447+C448)/C444</f>
        <v>1</v>
      </c>
    </row>
    <row r="445" spans="2:4" x14ac:dyDescent="0.3">
      <c r="B445" s="21" t="s">
        <v>94</v>
      </c>
      <c r="C445" s="22">
        <v>1</v>
      </c>
      <c r="D445" s="41"/>
    </row>
    <row r="446" spans="2:4" x14ac:dyDescent="0.3">
      <c r="B446" s="23" t="s">
        <v>76</v>
      </c>
      <c r="C446" s="24">
        <v>6</v>
      </c>
      <c r="D446" s="41"/>
    </row>
    <row r="447" spans="2:4" x14ac:dyDescent="0.3">
      <c r="B447" s="25" t="s">
        <v>72</v>
      </c>
      <c r="C447" s="26">
        <v>1</v>
      </c>
      <c r="D447" s="41"/>
    </row>
    <row r="448" spans="2:4" ht="15" thickBot="1" x14ac:dyDescent="0.35">
      <c r="B448" s="25" t="s">
        <v>75</v>
      </c>
      <c r="C448" s="26">
        <v>5</v>
      </c>
      <c r="D448" s="41"/>
    </row>
    <row r="449" spans="2:4" ht="15" thickBot="1" x14ac:dyDescent="0.35">
      <c r="B449" s="19" t="s">
        <v>19</v>
      </c>
      <c r="C449" s="20">
        <v>405</v>
      </c>
      <c r="D449" s="40">
        <f>(C450+C453+C454+C458+C459+C460+C461-C456)/C449</f>
        <v>0.86172839506172838</v>
      </c>
    </row>
    <row r="450" spans="2:4" x14ac:dyDescent="0.3">
      <c r="B450" s="21" t="s">
        <v>94</v>
      </c>
      <c r="C450" s="22">
        <v>195</v>
      </c>
      <c r="D450" s="41"/>
    </row>
    <row r="451" spans="2:4" x14ac:dyDescent="0.3">
      <c r="B451" s="23" t="s">
        <v>69</v>
      </c>
      <c r="C451" s="24">
        <v>14</v>
      </c>
      <c r="D451" s="41"/>
    </row>
    <row r="452" spans="2:4" x14ac:dyDescent="0.3">
      <c r="B452" s="25" t="s">
        <v>71</v>
      </c>
      <c r="C452" s="26">
        <v>4</v>
      </c>
      <c r="D452" s="41"/>
    </row>
    <row r="453" spans="2:4" x14ac:dyDescent="0.3">
      <c r="B453" s="25" t="s">
        <v>70</v>
      </c>
      <c r="C453" s="26">
        <v>9</v>
      </c>
      <c r="D453" s="41"/>
    </row>
    <row r="454" spans="2:4" x14ac:dyDescent="0.3">
      <c r="B454" s="25" t="s">
        <v>73</v>
      </c>
      <c r="C454" s="26">
        <v>1</v>
      </c>
      <c r="D454" s="41"/>
    </row>
    <row r="455" spans="2:4" x14ac:dyDescent="0.3">
      <c r="B455" s="23" t="s">
        <v>76</v>
      </c>
      <c r="C455" s="24">
        <v>196</v>
      </c>
      <c r="D455" s="41"/>
    </row>
    <row r="456" spans="2:4" x14ac:dyDescent="0.3">
      <c r="B456" s="25" t="s">
        <v>74</v>
      </c>
      <c r="C456" s="26">
        <v>4</v>
      </c>
      <c r="D456" s="41"/>
    </row>
    <row r="457" spans="2:4" x14ac:dyDescent="0.3">
      <c r="B457" s="25" t="s">
        <v>71</v>
      </c>
      <c r="C457" s="26">
        <v>44</v>
      </c>
      <c r="D457" s="41"/>
    </row>
    <row r="458" spans="2:4" x14ac:dyDescent="0.3">
      <c r="B458" s="25" t="s">
        <v>72</v>
      </c>
      <c r="C458" s="26">
        <v>52</v>
      </c>
      <c r="D458" s="41"/>
    </row>
    <row r="459" spans="2:4" x14ac:dyDescent="0.3">
      <c r="B459" s="25" t="s">
        <v>75</v>
      </c>
      <c r="C459" s="26">
        <v>54</v>
      </c>
      <c r="D459" s="41"/>
    </row>
    <row r="460" spans="2:4" x14ac:dyDescent="0.3">
      <c r="B460" s="25" t="s">
        <v>70</v>
      </c>
      <c r="C460" s="26">
        <v>27</v>
      </c>
      <c r="D460" s="41"/>
    </row>
    <row r="461" spans="2:4" ht="15" thickBot="1" x14ac:dyDescent="0.35">
      <c r="B461" s="25" t="s">
        <v>73</v>
      </c>
      <c r="C461" s="26">
        <v>15</v>
      </c>
      <c r="D461" s="41"/>
    </row>
    <row r="462" spans="2:4" ht="15" thickBot="1" x14ac:dyDescent="0.35">
      <c r="B462" s="19" t="s">
        <v>45</v>
      </c>
      <c r="C462" s="20">
        <v>9</v>
      </c>
      <c r="D462" s="40">
        <f>(C464+C468+C467+C469-C466)/C462</f>
        <v>0.77777777777777779</v>
      </c>
    </row>
    <row r="463" spans="2:4" x14ac:dyDescent="0.3">
      <c r="B463" s="23" t="s">
        <v>69</v>
      </c>
      <c r="C463" s="24">
        <v>1</v>
      </c>
      <c r="D463" s="41"/>
    </row>
    <row r="464" spans="2:4" x14ac:dyDescent="0.3">
      <c r="B464" s="25" t="s">
        <v>72</v>
      </c>
      <c r="C464" s="26">
        <v>1</v>
      </c>
      <c r="D464" s="41"/>
    </row>
    <row r="465" spans="2:4" x14ac:dyDescent="0.3">
      <c r="B465" s="23" t="s">
        <v>76</v>
      </c>
      <c r="C465" s="24">
        <v>8</v>
      </c>
      <c r="D465" s="41"/>
    </row>
    <row r="466" spans="2:4" x14ac:dyDescent="0.3">
      <c r="B466" s="25" t="s">
        <v>74</v>
      </c>
      <c r="C466" s="26">
        <v>1</v>
      </c>
      <c r="D466" s="41"/>
    </row>
    <row r="467" spans="2:4" x14ac:dyDescent="0.3">
      <c r="B467" s="25" t="s">
        <v>75</v>
      </c>
      <c r="C467" s="26">
        <v>5</v>
      </c>
      <c r="D467" s="41"/>
    </row>
    <row r="468" spans="2:4" x14ac:dyDescent="0.3">
      <c r="B468" s="25" t="s">
        <v>70</v>
      </c>
      <c r="C468" s="26">
        <v>1</v>
      </c>
      <c r="D468" s="41"/>
    </row>
    <row r="469" spans="2:4" ht="15" thickBot="1" x14ac:dyDescent="0.35">
      <c r="B469" s="25" t="s">
        <v>73</v>
      </c>
      <c r="C469" s="26">
        <v>1</v>
      </c>
      <c r="D469" s="41"/>
    </row>
    <row r="470" spans="2:4" ht="15" thickBot="1" x14ac:dyDescent="0.35">
      <c r="B470" s="19" t="s">
        <v>27</v>
      </c>
      <c r="C470" s="20">
        <v>62</v>
      </c>
      <c r="D470" s="40">
        <f>(C471+C473+C474+C475)/C470</f>
        <v>1</v>
      </c>
    </row>
    <row r="471" spans="2:4" x14ac:dyDescent="0.3">
      <c r="B471" s="21" t="s">
        <v>94</v>
      </c>
      <c r="C471" s="22">
        <v>33</v>
      </c>
      <c r="D471" s="41"/>
    </row>
    <row r="472" spans="2:4" x14ac:dyDescent="0.3">
      <c r="B472" s="23" t="s">
        <v>76</v>
      </c>
      <c r="C472" s="24">
        <v>29</v>
      </c>
      <c r="D472" s="41"/>
    </row>
    <row r="473" spans="2:4" x14ac:dyDescent="0.3">
      <c r="B473" s="25" t="s">
        <v>72</v>
      </c>
      <c r="C473" s="26">
        <v>13</v>
      </c>
      <c r="D473" s="41"/>
    </row>
    <row r="474" spans="2:4" x14ac:dyDescent="0.3">
      <c r="B474" s="25" t="s">
        <v>75</v>
      </c>
      <c r="C474" s="26">
        <v>13</v>
      </c>
      <c r="D474" s="41"/>
    </row>
    <row r="475" spans="2:4" ht="15" thickBot="1" x14ac:dyDescent="0.35">
      <c r="B475" s="25" t="s">
        <v>73</v>
      </c>
      <c r="C475" s="26">
        <v>3</v>
      </c>
      <c r="D475" s="41"/>
    </row>
    <row r="476" spans="2:4" ht="15" thickBot="1" x14ac:dyDescent="0.35">
      <c r="B476" s="19" t="s">
        <v>44</v>
      </c>
      <c r="C476" s="20">
        <v>141</v>
      </c>
      <c r="D476" s="40">
        <f>(C477+C479+C480+C484+C485+C486+C487-C482)/C476</f>
        <v>0.87943262411347523</v>
      </c>
    </row>
    <row r="477" spans="2:4" x14ac:dyDescent="0.3">
      <c r="B477" s="21" t="s">
        <v>94</v>
      </c>
      <c r="C477" s="22">
        <v>76</v>
      </c>
      <c r="D477" s="41"/>
    </row>
    <row r="478" spans="2:4" x14ac:dyDescent="0.3">
      <c r="B478" s="23" t="s">
        <v>69</v>
      </c>
      <c r="C478" s="24">
        <v>6</v>
      </c>
      <c r="D478" s="41"/>
    </row>
    <row r="479" spans="2:4" x14ac:dyDescent="0.3">
      <c r="B479" s="25" t="s">
        <v>72</v>
      </c>
      <c r="C479" s="26">
        <v>5</v>
      </c>
      <c r="D479" s="41"/>
    </row>
    <row r="480" spans="2:4" x14ac:dyDescent="0.3">
      <c r="B480" s="25" t="s">
        <v>70</v>
      </c>
      <c r="C480" s="26">
        <v>1</v>
      </c>
      <c r="D480" s="41"/>
    </row>
    <row r="481" spans="2:4" x14ac:dyDescent="0.3">
      <c r="B481" s="23" t="s">
        <v>76</v>
      </c>
      <c r="C481" s="24">
        <v>59</v>
      </c>
      <c r="D481" s="41"/>
    </row>
    <row r="482" spans="2:4" x14ac:dyDescent="0.3">
      <c r="B482" s="25" t="s">
        <v>74</v>
      </c>
      <c r="C482" s="26">
        <v>1</v>
      </c>
      <c r="D482" s="41"/>
    </row>
    <row r="483" spans="2:4" x14ac:dyDescent="0.3">
      <c r="B483" s="25" t="s">
        <v>71</v>
      </c>
      <c r="C483" s="26">
        <v>15</v>
      </c>
      <c r="D483" s="41"/>
    </row>
    <row r="484" spans="2:4" x14ac:dyDescent="0.3">
      <c r="B484" s="25" t="s">
        <v>72</v>
      </c>
      <c r="C484" s="26">
        <v>23</v>
      </c>
      <c r="D484" s="41"/>
    </row>
    <row r="485" spans="2:4" x14ac:dyDescent="0.3">
      <c r="B485" s="25" t="s">
        <v>75</v>
      </c>
      <c r="C485" s="26">
        <v>13</v>
      </c>
      <c r="D485" s="41"/>
    </row>
    <row r="486" spans="2:4" x14ac:dyDescent="0.3">
      <c r="B486" s="25" t="s">
        <v>70</v>
      </c>
      <c r="C486" s="26">
        <v>2</v>
      </c>
      <c r="D486" s="41"/>
    </row>
    <row r="487" spans="2:4" ht="15" thickBot="1" x14ac:dyDescent="0.35">
      <c r="B487" s="25" t="s">
        <v>73</v>
      </c>
      <c r="C487" s="26">
        <v>5</v>
      </c>
      <c r="D487" s="41"/>
    </row>
    <row r="488" spans="2:4" ht="15" thickBot="1" x14ac:dyDescent="0.35">
      <c r="B488" s="19" t="s">
        <v>96</v>
      </c>
      <c r="C488" s="20">
        <v>150</v>
      </c>
      <c r="D488" s="40">
        <f>(C489+C491+C492+C496+C497+C498+C499-C494)/C488</f>
        <v>0.91333333333333333</v>
      </c>
    </row>
    <row r="489" spans="2:4" x14ac:dyDescent="0.3">
      <c r="B489" s="21" t="s">
        <v>94</v>
      </c>
      <c r="C489" s="22">
        <v>110</v>
      </c>
      <c r="D489" s="41"/>
    </row>
    <row r="490" spans="2:4" x14ac:dyDescent="0.3">
      <c r="B490" s="23" t="s">
        <v>69</v>
      </c>
      <c r="C490" s="24">
        <v>9</v>
      </c>
      <c r="D490" s="41"/>
    </row>
    <row r="491" spans="2:4" x14ac:dyDescent="0.3">
      <c r="B491" s="25" t="s">
        <v>72</v>
      </c>
      <c r="C491" s="26">
        <v>1</v>
      </c>
      <c r="D491" s="41"/>
    </row>
    <row r="492" spans="2:4" x14ac:dyDescent="0.3">
      <c r="B492" s="25" t="s">
        <v>75</v>
      </c>
      <c r="C492" s="26">
        <v>8</v>
      </c>
      <c r="D492" s="41"/>
    </row>
    <row r="493" spans="2:4" x14ac:dyDescent="0.3">
      <c r="B493" s="23" t="s">
        <v>76</v>
      </c>
      <c r="C493" s="24">
        <v>31</v>
      </c>
      <c r="D493" s="41"/>
    </row>
    <row r="494" spans="2:4" x14ac:dyDescent="0.3">
      <c r="B494" s="25" t="s">
        <v>74</v>
      </c>
      <c r="C494" s="26">
        <v>3</v>
      </c>
      <c r="D494" s="41"/>
    </row>
    <row r="495" spans="2:4" x14ac:dyDescent="0.3">
      <c r="B495" s="25" t="s">
        <v>71</v>
      </c>
      <c r="C495" s="26">
        <v>7</v>
      </c>
      <c r="D495" s="41"/>
    </row>
    <row r="496" spans="2:4" x14ac:dyDescent="0.3">
      <c r="B496" s="25" t="s">
        <v>72</v>
      </c>
      <c r="C496" s="26">
        <v>5</v>
      </c>
      <c r="D496" s="41"/>
    </row>
    <row r="497" spans="2:5" x14ac:dyDescent="0.3">
      <c r="B497" s="25" t="s">
        <v>75</v>
      </c>
      <c r="C497" s="26">
        <v>10</v>
      </c>
      <c r="D497" s="41"/>
    </row>
    <row r="498" spans="2:5" x14ac:dyDescent="0.3">
      <c r="B498" s="25" t="s">
        <v>70</v>
      </c>
      <c r="C498" s="26">
        <v>3</v>
      </c>
      <c r="D498" s="41"/>
    </row>
    <row r="499" spans="2:5" ht="15" thickBot="1" x14ac:dyDescent="0.35">
      <c r="B499" s="28" t="s">
        <v>73</v>
      </c>
      <c r="C499" s="29">
        <v>3</v>
      </c>
      <c r="D499" s="42"/>
    </row>
    <row r="500" spans="2:5" ht="15" thickBot="1" x14ac:dyDescent="0.35">
      <c r="B500" s="6" t="s">
        <v>89</v>
      </c>
      <c r="C500" s="7">
        <f>C8+C21++C32+C47+C57+C70+C85+C101+C116+C123+C138+C145+C161+C172+C186+C201+C211+C224+C236+C239+C251+C262+C275+C291+C297+C312+C326+C338+C353+C365+C369+C384+C399+C406+C421+C435+C444+C449+C462+C470+C476+C488</f>
        <v>21861</v>
      </c>
      <c r="D500" s="53">
        <f>(C501+C11+C12+C13+C17+C18+C19+C20-C15+C24+C25+C28+C29+C30+C31+C36+C37+C38+C39+C4+C43+C44+C45+C46-C41+C50+C51+C53+C54+C55+C56+C61+C62+C66+C67+C68+C69-C60-C64+C74+C75+C76+C77+C81+C82+C83+C84-C79+C90+C91+C92+C93-C88+C97+C98+C99-C95+C100+C105+C106+C107+C108+C112+C113+C114+C115-C110+C120+C121+C122+C128+C129+C130+C134+C135+C136+C137-C126-C132+C142+C143+C144+C150+C151+C152+C153+C157+C158+C159+C160-C148-C155+C164+C165+C168+C169+C170+C171+C176+C177+C178+C179+C182+C183+C184+C185+C191+C192+C193-C189+C197+C198+C199+C200-C195+C203+C207+C208+C209+C210-C205+C214+C215+C216+C220+C221+C222+C223-C218+C227+C228+C229+C232+C233+C234+C235+C238+C243+C247+C248+C249+C250-C245+C254+C258+C259+C260+C261-C256+C266+C267+C268+C271+C272+C273+C274+C280+C281+C282+C283+C287+C288+C289+C290-C278-C285+C294+C295+C296+C301+C302+C303+C304+C308+C309+C310+C311-C306+C316+C317+C318+C322+C323+C324+C325-C320+C329+C330+C331+C335+C336+C337-C333+C342+C343+C344+C345+C349+C350+C351+C352-C347+C356+C357+C361+C362+C363+C364-C359+C368+C373+C374+C375+C376-C372+C380+C381+C382+C383-C378+C388+C389+C390+C391-C387-C393+C395+C396+C397+C398+C403+C404+C405+C411+C412+C413-C409+C417+C418+C419+C420-C415+C425+C426+C427+C431+C432+C433+C434-C429+C438+C441+C442+C443-C440+C447+C448+C453+C454+C458+C459+C460+C461-C456+C464+C467+C468+C469-C466+C473+C474+C475+C479+C480+C484+C485+C486+C487-C482+C491+C492+C496+C497+C498+C499-C494)/C500</f>
        <v>0.90416723846118663</v>
      </c>
      <c r="E500" s="14"/>
    </row>
    <row r="501" spans="2:5" ht="15" thickBot="1" x14ac:dyDescent="0.35">
      <c r="B501" s="8" t="s">
        <v>90</v>
      </c>
      <c r="C501" s="9">
        <f>C9+C22+C33+C48+C58+C71+C86+C102+C117+C124+C139+C146+C162+C173+C187+C212+C225+C240+C252+C263+C276+C292+C298+C313+C327+C339+C354+C366+C370+C385+C400+C407+C422+C436+C445+C450+C471+C477+C489</f>
        <v>11468</v>
      </c>
      <c r="D501" s="55"/>
      <c r="E501" s="14"/>
    </row>
    <row r="502" spans="2:5" x14ac:dyDescent="0.3">
      <c r="B502" s="50" t="s">
        <v>91</v>
      </c>
      <c r="C502" s="50"/>
      <c r="D502" s="50"/>
      <c r="E502" s="50"/>
    </row>
    <row r="504" spans="2:5" x14ac:dyDescent="0.3">
      <c r="B504" s="11"/>
    </row>
  </sheetData>
  <mergeCells count="5">
    <mergeCell ref="B6:B7"/>
    <mergeCell ref="C6:C7"/>
    <mergeCell ref="D6:D7"/>
    <mergeCell ref="D500:D501"/>
    <mergeCell ref="B502:E50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75"/>
  <sheetViews>
    <sheetView workbookViewId="0">
      <selection activeCell="B6" sqref="B6:E375"/>
    </sheetView>
  </sheetViews>
  <sheetFormatPr baseColWidth="10" defaultRowHeight="14.4" x14ac:dyDescent="0.3"/>
  <cols>
    <col min="2" max="2" width="33.33203125" bestFit="1" customWidth="1"/>
    <col min="3" max="3" width="19.21875" bestFit="1" customWidth="1"/>
    <col min="4" max="4" width="15.44140625" style="34" customWidth="1"/>
    <col min="5" max="5" width="16.5546875" style="34" customWidth="1"/>
  </cols>
  <sheetData>
    <row r="1" spans="1:5" s="4" customFormat="1" ht="15.6" x14ac:dyDescent="0.3">
      <c r="A1" s="5" t="s">
        <v>77</v>
      </c>
      <c r="D1" s="33"/>
      <c r="E1" s="33"/>
    </row>
    <row r="2" spans="1:5" s="4" customFormat="1" ht="15.6" x14ac:dyDescent="0.3">
      <c r="A2" s="5" t="s">
        <v>83</v>
      </c>
      <c r="D2" s="33"/>
      <c r="E2" s="33"/>
    </row>
    <row r="3" spans="1:5" s="4" customFormat="1" ht="15.6" x14ac:dyDescent="0.3">
      <c r="A3" s="5" t="s">
        <v>79</v>
      </c>
      <c r="D3" s="33"/>
      <c r="E3" s="33"/>
    </row>
    <row r="5" spans="1:5" ht="15" thickBot="1" x14ac:dyDescent="0.35"/>
    <row r="6" spans="1:5" ht="14.4" customHeight="1" x14ac:dyDescent="0.3">
      <c r="B6" s="57" t="s">
        <v>84</v>
      </c>
      <c r="C6" s="57" t="s">
        <v>85</v>
      </c>
      <c r="D6" s="59" t="s">
        <v>86</v>
      </c>
      <c r="E6" s="59" t="s">
        <v>87</v>
      </c>
    </row>
    <row r="7" spans="1:5" ht="15" thickBot="1" x14ac:dyDescent="0.35">
      <c r="B7" s="58"/>
      <c r="C7" s="58"/>
      <c r="D7" s="60"/>
      <c r="E7" s="60"/>
    </row>
    <row r="8" spans="1:5" ht="15" thickBot="1" x14ac:dyDescent="0.35">
      <c r="B8" s="15" t="s">
        <v>33</v>
      </c>
      <c r="C8" s="16">
        <v>224</v>
      </c>
      <c r="D8" s="35">
        <f>(C10+C18+C22)/C8</f>
        <v>0.7366071428571429</v>
      </c>
      <c r="E8" s="35">
        <v>0.74</v>
      </c>
    </row>
    <row r="9" spans="1:5" x14ac:dyDescent="0.3">
      <c r="B9" s="17" t="s">
        <v>1</v>
      </c>
      <c r="C9" s="18">
        <v>191</v>
      </c>
      <c r="D9" s="36">
        <f>C10/C9</f>
        <v>0.73298429319371727</v>
      </c>
      <c r="E9" s="36">
        <f>C10/(C9)</f>
        <v>0.73298429319371727</v>
      </c>
    </row>
    <row r="10" spans="1:5" x14ac:dyDescent="0.3">
      <c r="B10" s="30" t="s">
        <v>94</v>
      </c>
      <c r="C10" s="12">
        <v>140</v>
      </c>
      <c r="D10" s="37"/>
      <c r="E10" s="37"/>
    </row>
    <row r="11" spans="1:5" x14ac:dyDescent="0.3">
      <c r="B11" s="30" t="s">
        <v>69</v>
      </c>
      <c r="C11" s="12">
        <v>2</v>
      </c>
      <c r="D11" s="37"/>
      <c r="E11" s="37"/>
    </row>
    <row r="12" spans="1:5" x14ac:dyDescent="0.3">
      <c r="B12" s="31" t="s">
        <v>75</v>
      </c>
      <c r="C12" s="13">
        <v>2</v>
      </c>
      <c r="D12" s="37"/>
      <c r="E12" s="37"/>
    </row>
    <row r="13" spans="1:5" x14ac:dyDescent="0.3">
      <c r="B13" s="30" t="s">
        <v>76</v>
      </c>
      <c r="C13" s="12">
        <v>49</v>
      </c>
      <c r="D13" s="37"/>
      <c r="E13" s="37"/>
    </row>
    <row r="14" spans="1:5" x14ac:dyDescent="0.3">
      <c r="B14" s="31" t="s">
        <v>75</v>
      </c>
      <c r="C14" s="13">
        <v>47</v>
      </c>
      <c r="D14" s="37"/>
      <c r="E14" s="37"/>
    </row>
    <row r="15" spans="1:5" x14ac:dyDescent="0.3">
      <c r="B15" s="31" t="s">
        <v>70</v>
      </c>
      <c r="C15" s="13">
        <v>1</v>
      </c>
      <c r="D15" s="37"/>
      <c r="E15" s="37"/>
    </row>
    <row r="16" spans="1:5" x14ac:dyDescent="0.3">
      <c r="B16" s="31" t="s">
        <v>73</v>
      </c>
      <c r="C16" s="13">
        <v>1</v>
      </c>
      <c r="D16" s="37"/>
      <c r="E16" s="37"/>
    </row>
    <row r="17" spans="2:5" x14ac:dyDescent="0.3">
      <c r="B17" s="17" t="s">
        <v>3</v>
      </c>
      <c r="C17" s="18">
        <v>18</v>
      </c>
      <c r="D17" s="36">
        <f>C18/C17</f>
        <v>0.77777777777777779</v>
      </c>
      <c r="E17" s="36">
        <v>0.78</v>
      </c>
    </row>
    <row r="18" spans="2:5" x14ac:dyDescent="0.3">
      <c r="B18" s="30" t="s">
        <v>94</v>
      </c>
      <c r="C18" s="12">
        <v>14</v>
      </c>
      <c r="D18" s="37"/>
      <c r="E18" s="37"/>
    </row>
    <row r="19" spans="2:5" x14ac:dyDescent="0.3">
      <c r="B19" s="30" t="s">
        <v>76</v>
      </c>
      <c r="C19" s="12">
        <v>4</v>
      </c>
      <c r="D19" s="37"/>
      <c r="E19" s="37"/>
    </row>
    <row r="20" spans="2:5" x14ac:dyDescent="0.3">
      <c r="B20" s="31" t="s">
        <v>75</v>
      </c>
      <c r="C20" s="13">
        <v>4</v>
      </c>
      <c r="D20" s="37"/>
      <c r="E20" s="37"/>
    </row>
    <row r="21" spans="2:5" x14ac:dyDescent="0.3">
      <c r="B21" s="17" t="s">
        <v>10</v>
      </c>
      <c r="C21" s="18">
        <v>15</v>
      </c>
      <c r="D21" s="36">
        <f>C22/C21</f>
        <v>0.73333333333333328</v>
      </c>
      <c r="E21" s="36">
        <v>0.73</v>
      </c>
    </row>
    <row r="22" spans="2:5" x14ac:dyDescent="0.3">
      <c r="B22" s="30" t="s">
        <v>94</v>
      </c>
      <c r="C22" s="12">
        <v>11</v>
      </c>
      <c r="D22" s="37"/>
      <c r="E22" s="37"/>
    </row>
    <row r="23" spans="2:5" x14ac:dyDescent="0.3">
      <c r="B23" s="30" t="s">
        <v>69</v>
      </c>
      <c r="C23" s="12">
        <v>1</v>
      </c>
      <c r="D23" s="37"/>
      <c r="E23" s="37"/>
    </row>
    <row r="24" spans="2:5" x14ac:dyDescent="0.3">
      <c r="B24" s="31" t="s">
        <v>75</v>
      </c>
      <c r="C24" s="13">
        <v>1</v>
      </c>
      <c r="D24" s="37"/>
      <c r="E24" s="37"/>
    </row>
    <row r="25" spans="2:5" x14ac:dyDescent="0.3">
      <c r="B25" s="30" t="s">
        <v>76</v>
      </c>
      <c r="C25" s="12">
        <v>3</v>
      </c>
      <c r="D25" s="37"/>
      <c r="E25" s="37"/>
    </row>
    <row r="26" spans="2:5" ht="15" thickBot="1" x14ac:dyDescent="0.35">
      <c r="B26" s="31" t="s">
        <v>75</v>
      </c>
      <c r="C26" s="13">
        <v>3</v>
      </c>
      <c r="D26" s="37"/>
      <c r="E26" s="37"/>
    </row>
    <row r="27" spans="2:5" ht="15" thickBot="1" x14ac:dyDescent="0.35">
      <c r="B27" s="15" t="s">
        <v>60</v>
      </c>
      <c r="C27" s="16">
        <v>17</v>
      </c>
      <c r="D27" s="35">
        <v>0.35</v>
      </c>
      <c r="E27" s="35">
        <v>0.38</v>
      </c>
    </row>
    <row r="28" spans="2:5" x14ac:dyDescent="0.3">
      <c r="B28" s="17" t="s">
        <v>1</v>
      </c>
      <c r="C28" s="18">
        <v>17</v>
      </c>
      <c r="D28" s="36">
        <f>C29/C28</f>
        <v>0.35294117647058826</v>
      </c>
      <c r="E28" s="36">
        <f>C29/(C28-C33)</f>
        <v>0.375</v>
      </c>
    </row>
    <row r="29" spans="2:5" x14ac:dyDescent="0.3">
      <c r="B29" s="30" t="s">
        <v>94</v>
      </c>
      <c r="C29" s="12">
        <v>6</v>
      </c>
      <c r="D29" s="37"/>
      <c r="E29" s="37"/>
    </row>
    <row r="30" spans="2:5" x14ac:dyDescent="0.3">
      <c r="B30" s="30" t="s">
        <v>69</v>
      </c>
      <c r="C30" s="12">
        <v>3</v>
      </c>
      <c r="D30" s="37"/>
      <c r="E30" s="37"/>
    </row>
    <row r="31" spans="2:5" x14ac:dyDescent="0.3">
      <c r="B31" s="31" t="s">
        <v>75</v>
      </c>
      <c r="C31" s="13">
        <v>3</v>
      </c>
      <c r="D31" s="37"/>
      <c r="E31" s="37"/>
    </row>
    <row r="32" spans="2:5" x14ac:dyDescent="0.3">
      <c r="B32" s="30" t="s">
        <v>76</v>
      </c>
      <c r="C32" s="12">
        <v>8</v>
      </c>
      <c r="D32" s="37"/>
      <c r="E32" s="37"/>
    </row>
    <row r="33" spans="2:5" x14ac:dyDescent="0.3">
      <c r="B33" s="31" t="s">
        <v>72</v>
      </c>
      <c r="C33" s="13">
        <v>1</v>
      </c>
      <c r="D33" s="37"/>
      <c r="E33" s="37"/>
    </row>
    <row r="34" spans="2:5" x14ac:dyDescent="0.3">
      <c r="B34" s="31" t="s">
        <v>70</v>
      </c>
      <c r="C34" s="13">
        <v>6</v>
      </c>
      <c r="D34" s="37"/>
      <c r="E34" s="37"/>
    </row>
    <row r="35" spans="2:5" ht="15" thickBot="1" x14ac:dyDescent="0.35">
      <c r="B35" s="31" t="s">
        <v>73</v>
      </c>
      <c r="C35" s="13">
        <v>1</v>
      </c>
      <c r="D35" s="37"/>
      <c r="E35" s="37"/>
    </row>
    <row r="36" spans="2:5" ht="15" thickBot="1" x14ac:dyDescent="0.35">
      <c r="B36" s="15" t="s">
        <v>66</v>
      </c>
      <c r="C36" s="16">
        <v>62</v>
      </c>
      <c r="D36" s="35">
        <v>0.52</v>
      </c>
      <c r="E36" s="35">
        <v>0.59</v>
      </c>
    </row>
    <row r="37" spans="2:5" x14ac:dyDescent="0.3">
      <c r="B37" s="17" t="s">
        <v>1</v>
      </c>
      <c r="C37" s="18">
        <v>62</v>
      </c>
      <c r="D37" s="36">
        <f>C38/C37</f>
        <v>0.5161290322580645</v>
      </c>
      <c r="E37" s="36">
        <f>C38/(C37-C40)</f>
        <v>0.59259259259259256</v>
      </c>
    </row>
    <row r="38" spans="2:5" x14ac:dyDescent="0.3">
      <c r="B38" s="30" t="s">
        <v>94</v>
      </c>
      <c r="C38" s="12">
        <v>32</v>
      </c>
      <c r="D38" s="37"/>
      <c r="E38" s="37"/>
    </row>
    <row r="39" spans="2:5" x14ac:dyDescent="0.3">
      <c r="B39" s="30" t="s">
        <v>76</v>
      </c>
      <c r="C39" s="12">
        <v>30</v>
      </c>
      <c r="D39" s="37"/>
      <c r="E39" s="37"/>
    </row>
    <row r="40" spans="2:5" x14ac:dyDescent="0.3">
      <c r="B40" s="31" t="s">
        <v>72</v>
      </c>
      <c r="C40" s="13">
        <v>8</v>
      </c>
      <c r="D40" s="37"/>
      <c r="E40" s="37"/>
    </row>
    <row r="41" spans="2:5" x14ac:dyDescent="0.3">
      <c r="B41" s="31" t="s">
        <v>75</v>
      </c>
      <c r="C41" s="13">
        <v>18</v>
      </c>
      <c r="D41" s="37"/>
      <c r="E41" s="37"/>
    </row>
    <row r="42" spans="2:5" x14ac:dyDescent="0.3">
      <c r="B42" s="31" t="s">
        <v>70</v>
      </c>
      <c r="C42" s="13">
        <v>1</v>
      </c>
      <c r="D42" s="37"/>
      <c r="E42" s="37"/>
    </row>
    <row r="43" spans="2:5" ht="15" thickBot="1" x14ac:dyDescent="0.35">
      <c r="B43" s="31" t="s">
        <v>73</v>
      </c>
      <c r="C43" s="13">
        <v>3</v>
      </c>
      <c r="D43" s="37"/>
      <c r="E43" s="37"/>
    </row>
    <row r="44" spans="2:5" ht="15" thickBot="1" x14ac:dyDescent="0.35">
      <c r="B44" s="15" t="s">
        <v>50</v>
      </c>
      <c r="C44" s="16">
        <v>19</v>
      </c>
      <c r="D44" s="35">
        <v>0.79</v>
      </c>
      <c r="E44" s="35">
        <v>0.79</v>
      </c>
    </row>
    <row r="45" spans="2:5" x14ac:dyDescent="0.3">
      <c r="B45" s="17" t="s">
        <v>1</v>
      </c>
      <c r="C45" s="18">
        <v>19</v>
      </c>
      <c r="D45" s="36">
        <f>C46/C45</f>
        <v>0.78947368421052633</v>
      </c>
      <c r="E45" s="36">
        <v>0.79</v>
      </c>
    </row>
    <row r="46" spans="2:5" x14ac:dyDescent="0.3">
      <c r="B46" s="30" t="s">
        <v>94</v>
      </c>
      <c r="C46" s="12">
        <v>15</v>
      </c>
      <c r="D46" s="37"/>
      <c r="E46" s="37"/>
    </row>
    <row r="47" spans="2:5" x14ac:dyDescent="0.3">
      <c r="B47" s="30" t="s">
        <v>69</v>
      </c>
      <c r="C47" s="12">
        <v>2</v>
      </c>
      <c r="D47" s="37"/>
      <c r="E47" s="37"/>
    </row>
    <row r="48" spans="2:5" x14ac:dyDescent="0.3">
      <c r="B48" s="31" t="s">
        <v>75</v>
      </c>
      <c r="C48" s="13">
        <v>2</v>
      </c>
      <c r="D48" s="37"/>
      <c r="E48" s="37"/>
    </row>
    <row r="49" spans="2:5" x14ac:dyDescent="0.3">
      <c r="B49" s="30" t="s">
        <v>76</v>
      </c>
      <c r="C49" s="12">
        <v>2</v>
      </c>
      <c r="D49" s="37"/>
      <c r="E49" s="37"/>
    </row>
    <row r="50" spans="2:5" x14ac:dyDescent="0.3">
      <c r="B50" s="31" t="s">
        <v>70</v>
      </c>
      <c r="C50" s="13">
        <v>1</v>
      </c>
      <c r="D50" s="37"/>
      <c r="E50" s="37"/>
    </row>
    <row r="51" spans="2:5" ht="15" thickBot="1" x14ac:dyDescent="0.35">
      <c r="B51" s="31" t="s">
        <v>73</v>
      </c>
      <c r="C51" s="13">
        <v>1</v>
      </c>
      <c r="D51" s="37"/>
      <c r="E51" s="37"/>
    </row>
    <row r="52" spans="2:5" ht="15" thickBot="1" x14ac:dyDescent="0.35">
      <c r="B52" s="15" t="s">
        <v>54</v>
      </c>
      <c r="C52" s="16">
        <v>31</v>
      </c>
      <c r="D52" s="35">
        <v>0.65</v>
      </c>
      <c r="E52" s="35">
        <v>0.91</v>
      </c>
    </row>
    <row r="53" spans="2:5" x14ac:dyDescent="0.3">
      <c r="B53" s="17" t="s">
        <v>1</v>
      </c>
      <c r="C53" s="18">
        <v>31</v>
      </c>
      <c r="D53" s="36">
        <f>C54/C53</f>
        <v>0.64516129032258063</v>
      </c>
      <c r="E53" s="36">
        <f>C54/(C53-C58)</f>
        <v>0.90909090909090906</v>
      </c>
    </row>
    <row r="54" spans="2:5" x14ac:dyDescent="0.3">
      <c r="B54" s="30" t="s">
        <v>94</v>
      </c>
      <c r="C54" s="12">
        <v>20</v>
      </c>
      <c r="D54" s="37"/>
      <c r="E54" s="37"/>
    </row>
    <row r="55" spans="2:5" x14ac:dyDescent="0.3">
      <c r="B55" s="30" t="s">
        <v>69</v>
      </c>
      <c r="C55" s="12">
        <v>2</v>
      </c>
      <c r="D55" s="37"/>
      <c r="E55" s="37"/>
    </row>
    <row r="56" spans="2:5" x14ac:dyDescent="0.3">
      <c r="B56" s="31" t="s">
        <v>70</v>
      </c>
      <c r="C56" s="13">
        <v>2</v>
      </c>
      <c r="D56" s="37"/>
      <c r="E56" s="37"/>
    </row>
    <row r="57" spans="2:5" x14ac:dyDescent="0.3">
      <c r="B57" s="30" t="s">
        <v>76</v>
      </c>
      <c r="C57" s="12">
        <v>9</v>
      </c>
      <c r="D57" s="37"/>
      <c r="E57" s="37"/>
    </row>
    <row r="58" spans="2:5" ht="15" thickBot="1" x14ac:dyDescent="0.35">
      <c r="B58" s="31" t="s">
        <v>72</v>
      </c>
      <c r="C58" s="13">
        <v>9</v>
      </c>
      <c r="D58" s="37"/>
      <c r="E58" s="37"/>
    </row>
    <row r="59" spans="2:5" ht="15" thickBot="1" x14ac:dyDescent="0.35">
      <c r="B59" s="15" t="s">
        <v>99</v>
      </c>
      <c r="C59" s="16">
        <v>62</v>
      </c>
      <c r="D59" s="35">
        <v>0.66</v>
      </c>
      <c r="E59" s="35">
        <v>0.8</v>
      </c>
    </row>
    <row r="60" spans="2:5" x14ac:dyDescent="0.3">
      <c r="B60" s="17" t="s">
        <v>1</v>
      </c>
      <c r="C60" s="18">
        <v>62</v>
      </c>
      <c r="D60" s="36">
        <f>C61/C60</f>
        <v>0.66129032258064513</v>
      </c>
      <c r="E60" s="36">
        <f>C61/(C60-C64-C63)</f>
        <v>0.80392156862745101</v>
      </c>
    </row>
    <row r="61" spans="2:5" x14ac:dyDescent="0.3">
      <c r="B61" s="30" t="s">
        <v>94</v>
      </c>
      <c r="C61" s="12">
        <v>41</v>
      </c>
      <c r="D61" s="37"/>
      <c r="E61" s="37"/>
    </row>
    <row r="62" spans="2:5" x14ac:dyDescent="0.3">
      <c r="B62" s="30" t="s">
        <v>76</v>
      </c>
      <c r="C62" s="12">
        <v>21</v>
      </c>
      <c r="D62" s="37"/>
      <c r="E62" s="37"/>
    </row>
    <row r="63" spans="2:5" x14ac:dyDescent="0.3">
      <c r="B63" s="31" t="s">
        <v>71</v>
      </c>
      <c r="C63" s="13">
        <v>10</v>
      </c>
      <c r="D63" s="37"/>
      <c r="E63" s="37"/>
    </row>
    <row r="64" spans="2:5" x14ac:dyDescent="0.3">
      <c r="B64" s="31" t="s">
        <v>72</v>
      </c>
      <c r="C64" s="13">
        <v>1</v>
      </c>
      <c r="D64" s="37"/>
      <c r="E64" s="37"/>
    </row>
    <row r="65" spans="2:5" x14ac:dyDescent="0.3">
      <c r="B65" s="31" t="s">
        <v>75</v>
      </c>
      <c r="C65" s="13">
        <v>2</v>
      </c>
      <c r="D65" s="37"/>
      <c r="E65" s="37"/>
    </row>
    <row r="66" spans="2:5" x14ac:dyDescent="0.3">
      <c r="B66" s="31" t="s">
        <v>70</v>
      </c>
      <c r="C66" s="13">
        <v>6</v>
      </c>
      <c r="D66" s="37"/>
      <c r="E66" s="37"/>
    </row>
    <row r="67" spans="2:5" ht="15" thickBot="1" x14ac:dyDescent="0.35">
      <c r="B67" s="31" t="s">
        <v>73</v>
      </c>
      <c r="C67" s="13">
        <v>2</v>
      </c>
      <c r="D67" s="37"/>
      <c r="E67" s="37"/>
    </row>
    <row r="68" spans="2:5" ht="15" thickBot="1" x14ac:dyDescent="0.35">
      <c r="B68" s="15" t="s">
        <v>26</v>
      </c>
      <c r="C68" s="16">
        <v>124</v>
      </c>
      <c r="D68" s="35">
        <f>(C70+C78+C86)/C68</f>
        <v>0.46774193548387094</v>
      </c>
      <c r="E68" s="35">
        <f>(C70+C78+C86)/(C68-C74-C82-C90)</f>
        <v>0.48333333333333334</v>
      </c>
    </row>
    <row r="69" spans="2:5" x14ac:dyDescent="0.3">
      <c r="B69" s="17" t="s">
        <v>1</v>
      </c>
      <c r="C69" s="18">
        <v>62</v>
      </c>
      <c r="D69" s="36">
        <f>C70/C69</f>
        <v>0.66129032258064513</v>
      </c>
      <c r="E69" s="36">
        <f>C70/(C69-C74)</f>
        <v>0.68333333333333335</v>
      </c>
    </row>
    <row r="70" spans="2:5" x14ac:dyDescent="0.3">
      <c r="B70" s="30" t="s">
        <v>94</v>
      </c>
      <c r="C70" s="12">
        <v>41</v>
      </c>
      <c r="D70" s="37"/>
      <c r="E70" s="37"/>
    </row>
    <row r="71" spans="2:5" x14ac:dyDescent="0.3">
      <c r="B71" s="30" t="s">
        <v>69</v>
      </c>
      <c r="C71" s="12">
        <v>10</v>
      </c>
      <c r="D71" s="37"/>
      <c r="E71" s="37"/>
    </row>
    <row r="72" spans="2:5" x14ac:dyDescent="0.3">
      <c r="B72" s="31" t="s">
        <v>75</v>
      </c>
      <c r="C72" s="13">
        <v>10</v>
      </c>
      <c r="D72" s="37"/>
      <c r="E72" s="37"/>
    </row>
    <row r="73" spans="2:5" x14ac:dyDescent="0.3">
      <c r="B73" s="30" t="s">
        <v>76</v>
      </c>
      <c r="C73" s="12">
        <v>11</v>
      </c>
      <c r="D73" s="37"/>
      <c r="E73" s="37"/>
    </row>
    <row r="74" spans="2:5" x14ac:dyDescent="0.3">
      <c r="B74" s="31" t="s">
        <v>72</v>
      </c>
      <c r="C74" s="13">
        <v>2</v>
      </c>
      <c r="D74" s="37"/>
      <c r="E74" s="37"/>
    </row>
    <row r="75" spans="2:5" x14ac:dyDescent="0.3">
      <c r="B75" s="31" t="s">
        <v>75</v>
      </c>
      <c r="C75" s="13">
        <v>7</v>
      </c>
      <c r="D75" s="37"/>
      <c r="E75" s="37"/>
    </row>
    <row r="76" spans="2:5" x14ac:dyDescent="0.3">
      <c r="B76" s="31" t="s">
        <v>70</v>
      </c>
      <c r="C76" s="13">
        <v>2</v>
      </c>
      <c r="D76" s="37"/>
      <c r="E76" s="37"/>
    </row>
    <row r="77" spans="2:5" x14ac:dyDescent="0.3">
      <c r="B77" s="17" t="s">
        <v>3</v>
      </c>
      <c r="C77" s="18">
        <v>31</v>
      </c>
      <c r="D77" s="36">
        <f>C78/C77</f>
        <v>0.19354838709677419</v>
      </c>
      <c r="E77" s="36">
        <f>C78/(C77-C82)</f>
        <v>0.2</v>
      </c>
    </row>
    <row r="78" spans="2:5" x14ac:dyDescent="0.3">
      <c r="B78" s="30" t="s">
        <v>94</v>
      </c>
      <c r="C78" s="12">
        <v>6</v>
      </c>
      <c r="D78" s="37"/>
      <c r="E78" s="37"/>
    </row>
    <row r="79" spans="2:5" x14ac:dyDescent="0.3">
      <c r="B79" s="30" t="s">
        <v>69</v>
      </c>
      <c r="C79" s="12">
        <v>11</v>
      </c>
      <c r="D79" s="37"/>
      <c r="E79" s="37"/>
    </row>
    <row r="80" spans="2:5" x14ac:dyDescent="0.3">
      <c r="B80" s="31" t="s">
        <v>75</v>
      </c>
      <c r="C80" s="13">
        <v>11</v>
      </c>
      <c r="D80" s="37"/>
      <c r="E80" s="37"/>
    </row>
    <row r="81" spans="2:5" x14ac:dyDescent="0.3">
      <c r="B81" s="30" t="s">
        <v>76</v>
      </c>
      <c r="C81" s="12">
        <v>14</v>
      </c>
      <c r="D81" s="37"/>
      <c r="E81" s="37"/>
    </row>
    <row r="82" spans="2:5" x14ac:dyDescent="0.3">
      <c r="B82" s="31" t="s">
        <v>72</v>
      </c>
      <c r="C82" s="13">
        <v>1</v>
      </c>
      <c r="D82" s="37"/>
      <c r="E82" s="37"/>
    </row>
    <row r="83" spans="2:5" x14ac:dyDescent="0.3">
      <c r="B83" s="31" t="s">
        <v>75</v>
      </c>
      <c r="C83" s="13">
        <v>11</v>
      </c>
      <c r="D83" s="37"/>
      <c r="E83" s="37"/>
    </row>
    <row r="84" spans="2:5" x14ac:dyDescent="0.3">
      <c r="B84" s="31" t="s">
        <v>70</v>
      </c>
      <c r="C84" s="13">
        <v>2</v>
      </c>
      <c r="D84" s="37"/>
      <c r="E84" s="37"/>
    </row>
    <row r="85" spans="2:5" x14ac:dyDescent="0.3">
      <c r="B85" s="17" t="s">
        <v>10</v>
      </c>
      <c r="C85" s="18">
        <v>31</v>
      </c>
      <c r="D85" s="36">
        <f>C86/C85</f>
        <v>0.35483870967741937</v>
      </c>
      <c r="E85" s="36">
        <f>C86/(C85-C90)</f>
        <v>0.36666666666666664</v>
      </c>
    </row>
    <row r="86" spans="2:5" x14ac:dyDescent="0.3">
      <c r="B86" s="30" t="s">
        <v>94</v>
      </c>
      <c r="C86" s="12">
        <v>11</v>
      </c>
      <c r="D86" s="37"/>
      <c r="E86" s="37"/>
    </row>
    <row r="87" spans="2:5" x14ac:dyDescent="0.3">
      <c r="B87" s="30" t="s">
        <v>69</v>
      </c>
      <c r="C87" s="12">
        <v>3</v>
      </c>
      <c r="D87" s="37"/>
      <c r="E87" s="37"/>
    </row>
    <row r="88" spans="2:5" x14ac:dyDescent="0.3">
      <c r="B88" s="31" t="s">
        <v>75</v>
      </c>
      <c r="C88" s="13">
        <v>3</v>
      </c>
      <c r="D88" s="37"/>
      <c r="E88" s="37"/>
    </row>
    <row r="89" spans="2:5" x14ac:dyDescent="0.3">
      <c r="B89" s="30" t="s">
        <v>76</v>
      </c>
      <c r="C89" s="12">
        <v>17</v>
      </c>
      <c r="D89" s="37"/>
      <c r="E89" s="37"/>
    </row>
    <row r="90" spans="2:5" x14ac:dyDescent="0.3">
      <c r="B90" s="31" t="s">
        <v>72</v>
      </c>
      <c r="C90" s="13">
        <v>1</v>
      </c>
      <c r="D90" s="37"/>
      <c r="E90" s="37"/>
    </row>
    <row r="91" spans="2:5" x14ac:dyDescent="0.3">
      <c r="B91" s="31" t="s">
        <v>75</v>
      </c>
      <c r="C91" s="13">
        <v>12</v>
      </c>
      <c r="D91" s="37"/>
      <c r="E91" s="37"/>
    </row>
    <row r="92" spans="2:5" ht="15" thickBot="1" x14ac:dyDescent="0.35">
      <c r="B92" s="31" t="s">
        <v>70</v>
      </c>
      <c r="C92" s="13">
        <v>4</v>
      </c>
      <c r="D92" s="37"/>
      <c r="E92" s="37"/>
    </row>
    <row r="93" spans="2:5" ht="15" thickBot="1" x14ac:dyDescent="0.35">
      <c r="B93" s="15" t="s">
        <v>2</v>
      </c>
      <c r="C93" s="16">
        <v>1152</v>
      </c>
      <c r="D93" s="35">
        <f>(C95+C100+C110+C117+C122)/C93</f>
        <v>0.66059027777777779</v>
      </c>
      <c r="E93" s="35">
        <f>(C95+C100+C110+C117+C122)/(C93-C97-C102-C104-C105-C112-C124)</f>
        <v>0.76946410515672392</v>
      </c>
    </row>
    <row r="94" spans="2:5" x14ac:dyDescent="0.3">
      <c r="B94" s="17" t="s">
        <v>11</v>
      </c>
      <c r="C94" s="18">
        <v>29</v>
      </c>
      <c r="D94" s="36">
        <f>C95/C94</f>
        <v>0.86206896551724133</v>
      </c>
      <c r="E94" s="36">
        <f>C95/(C94-C97)</f>
        <v>0.92592592592592593</v>
      </c>
    </row>
    <row r="95" spans="2:5" x14ac:dyDescent="0.3">
      <c r="B95" s="30" t="s">
        <v>94</v>
      </c>
      <c r="C95" s="12">
        <v>25</v>
      </c>
      <c r="D95" s="37"/>
      <c r="E95" s="37"/>
    </row>
    <row r="96" spans="2:5" x14ac:dyDescent="0.3">
      <c r="B96" s="30" t="s">
        <v>76</v>
      </c>
      <c r="C96" s="12">
        <v>4</v>
      </c>
      <c r="D96" s="37"/>
      <c r="E96" s="37"/>
    </row>
    <row r="97" spans="2:5" x14ac:dyDescent="0.3">
      <c r="B97" s="31" t="s">
        <v>72</v>
      </c>
      <c r="C97" s="13">
        <v>2</v>
      </c>
      <c r="D97" s="37"/>
      <c r="E97" s="37"/>
    </row>
    <row r="98" spans="2:5" x14ac:dyDescent="0.3">
      <c r="B98" s="31" t="s">
        <v>75</v>
      </c>
      <c r="C98" s="13">
        <v>2</v>
      </c>
      <c r="D98" s="37"/>
      <c r="E98" s="37"/>
    </row>
    <row r="99" spans="2:5" x14ac:dyDescent="0.3">
      <c r="B99" s="17" t="s">
        <v>1</v>
      </c>
      <c r="C99" s="18">
        <v>992</v>
      </c>
      <c r="D99" s="36">
        <f>C100/C99</f>
        <v>0.64717741935483875</v>
      </c>
      <c r="E99" s="36">
        <f>C100/(C99-C102-C104-C105)</f>
        <v>0.7707082833133253</v>
      </c>
    </row>
    <row r="100" spans="2:5" x14ac:dyDescent="0.3">
      <c r="B100" s="30" t="s">
        <v>94</v>
      </c>
      <c r="C100" s="12">
        <v>642</v>
      </c>
      <c r="D100" s="37"/>
      <c r="E100" s="37"/>
    </row>
    <row r="101" spans="2:5" x14ac:dyDescent="0.3">
      <c r="B101" s="30" t="s">
        <v>69</v>
      </c>
      <c r="C101" s="12">
        <v>1</v>
      </c>
      <c r="D101" s="37"/>
      <c r="E101" s="37"/>
    </row>
    <row r="102" spans="2:5" x14ac:dyDescent="0.3">
      <c r="B102" s="31" t="s">
        <v>72</v>
      </c>
      <c r="C102" s="13">
        <v>1</v>
      </c>
      <c r="D102" s="37"/>
      <c r="E102" s="37"/>
    </row>
    <row r="103" spans="2:5" x14ac:dyDescent="0.3">
      <c r="B103" s="30" t="s">
        <v>76</v>
      </c>
      <c r="C103" s="12">
        <v>349</v>
      </c>
      <c r="D103" s="37"/>
      <c r="E103" s="37"/>
    </row>
    <row r="104" spans="2:5" x14ac:dyDescent="0.3">
      <c r="B104" s="31" t="s">
        <v>71</v>
      </c>
      <c r="C104" s="13">
        <v>115</v>
      </c>
      <c r="D104" s="37"/>
      <c r="E104" s="37"/>
    </row>
    <row r="105" spans="2:5" x14ac:dyDescent="0.3">
      <c r="B105" s="31" t="s">
        <v>72</v>
      </c>
      <c r="C105" s="13">
        <v>43</v>
      </c>
      <c r="D105" s="37"/>
      <c r="E105" s="37"/>
    </row>
    <row r="106" spans="2:5" x14ac:dyDescent="0.3">
      <c r="B106" s="31" t="s">
        <v>75</v>
      </c>
      <c r="C106" s="13">
        <v>51</v>
      </c>
      <c r="D106" s="37"/>
      <c r="E106" s="37"/>
    </row>
    <row r="107" spans="2:5" x14ac:dyDescent="0.3">
      <c r="B107" s="31" t="s">
        <v>70</v>
      </c>
      <c r="C107" s="13">
        <v>87</v>
      </c>
      <c r="D107" s="37"/>
      <c r="E107" s="37"/>
    </row>
    <row r="108" spans="2:5" x14ac:dyDescent="0.3">
      <c r="B108" s="31" t="s">
        <v>73</v>
      </c>
      <c r="C108" s="13">
        <v>53</v>
      </c>
      <c r="D108" s="37"/>
      <c r="E108" s="37"/>
    </row>
    <row r="109" spans="2:5" x14ac:dyDescent="0.3">
      <c r="B109" s="17" t="s">
        <v>3</v>
      </c>
      <c r="C109" s="18">
        <v>47</v>
      </c>
      <c r="D109" s="36">
        <f>C110/C109</f>
        <v>0.55319148936170215</v>
      </c>
      <c r="E109" s="36">
        <f>C110/(C109-C112)</f>
        <v>0.56521739130434778</v>
      </c>
    </row>
    <row r="110" spans="2:5" x14ac:dyDescent="0.3">
      <c r="B110" s="30" t="s">
        <v>94</v>
      </c>
      <c r="C110" s="12">
        <v>26</v>
      </c>
      <c r="D110" s="37"/>
      <c r="E110" s="37"/>
    </row>
    <row r="111" spans="2:5" x14ac:dyDescent="0.3">
      <c r="B111" s="30" t="s">
        <v>76</v>
      </c>
      <c r="C111" s="12">
        <v>21</v>
      </c>
      <c r="D111" s="37"/>
      <c r="E111" s="37"/>
    </row>
    <row r="112" spans="2:5" x14ac:dyDescent="0.3">
      <c r="B112" s="31" t="s">
        <v>71</v>
      </c>
      <c r="C112" s="13">
        <v>1</v>
      </c>
      <c r="D112" s="37"/>
      <c r="E112" s="37"/>
    </row>
    <row r="113" spans="2:5" x14ac:dyDescent="0.3">
      <c r="B113" s="31" t="s">
        <v>75</v>
      </c>
      <c r="C113" s="13">
        <v>13</v>
      </c>
      <c r="D113" s="37"/>
      <c r="E113" s="37"/>
    </row>
    <row r="114" spans="2:5" x14ac:dyDescent="0.3">
      <c r="B114" s="31" t="s">
        <v>70</v>
      </c>
      <c r="C114" s="13">
        <v>3</v>
      </c>
      <c r="D114" s="37"/>
      <c r="E114" s="37"/>
    </row>
    <row r="115" spans="2:5" x14ac:dyDescent="0.3">
      <c r="B115" s="31" t="s">
        <v>73</v>
      </c>
      <c r="C115" s="13">
        <v>4</v>
      </c>
      <c r="D115" s="37"/>
      <c r="E115" s="37"/>
    </row>
    <row r="116" spans="2:5" x14ac:dyDescent="0.3">
      <c r="B116" s="17" t="s">
        <v>18</v>
      </c>
      <c r="C116" s="18">
        <v>27</v>
      </c>
      <c r="D116" s="36">
        <f>C117/C116</f>
        <v>0.7407407407407407</v>
      </c>
      <c r="E116" s="36">
        <f>C117/C116</f>
        <v>0.7407407407407407</v>
      </c>
    </row>
    <row r="117" spans="2:5" x14ac:dyDescent="0.3">
      <c r="B117" s="30" t="s">
        <v>94</v>
      </c>
      <c r="C117" s="12">
        <v>20</v>
      </c>
      <c r="D117" s="37"/>
      <c r="E117" s="37"/>
    </row>
    <row r="118" spans="2:5" x14ac:dyDescent="0.3">
      <c r="B118" s="30" t="s">
        <v>76</v>
      </c>
      <c r="C118" s="12">
        <v>7</v>
      </c>
      <c r="D118" s="37"/>
      <c r="E118" s="37"/>
    </row>
    <row r="119" spans="2:5" x14ac:dyDescent="0.3">
      <c r="B119" s="31" t="s">
        <v>75</v>
      </c>
      <c r="C119" s="13">
        <v>6</v>
      </c>
      <c r="D119" s="37"/>
      <c r="E119" s="37"/>
    </row>
    <row r="120" spans="2:5" x14ac:dyDescent="0.3">
      <c r="B120" s="31" t="s">
        <v>73</v>
      </c>
      <c r="C120" s="13">
        <v>1</v>
      </c>
      <c r="D120" s="37"/>
      <c r="E120" s="37"/>
    </row>
    <row r="121" spans="2:5" x14ac:dyDescent="0.3">
      <c r="B121" s="17" t="s">
        <v>10</v>
      </c>
      <c r="C121" s="18">
        <v>57</v>
      </c>
      <c r="D121" s="36">
        <f>C122/C121</f>
        <v>0.84210526315789469</v>
      </c>
      <c r="E121" s="36">
        <f>C122/(C121-C124)</f>
        <v>0.8571428571428571</v>
      </c>
    </row>
    <row r="122" spans="2:5" x14ac:dyDescent="0.3">
      <c r="B122" s="30" t="s">
        <v>94</v>
      </c>
      <c r="C122" s="12">
        <v>48</v>
      </c>
      <c r="D122" s="37"/>
      <c r="E122" s="37"/>
    </row>
    <row r="123" spans="2:5" x14ac:dyDescent="0.3">
      <c r="B123" s="30" t="s">
        <v>76</v>
      </c>
      <c r="C123" s="12">
        <v>9</v>
      </c>
      <c r="D123" s="37"/>
      <c r="E123" s="37"/>
    </row>
    <row r="124" spans="2:5" x14ac:dyDescent="0.3">
      <c r="B124" s="31" t="s">
        <v>72</v>
      </c>
      <c r="C124" s="13">
        <v>1</v>
      </c>
      <c r="D124" s="37"/>
      <c r="E124" s="37"/>
    </row>
    <row r="125" spans="2:5" x14ac:dyDescent="0.3">
      <c r="B125" s="31" t="s">
        <v>75</v>
      </c>
      <c r="C125" s="13">
        <v>4</v>
      </c>
      <c r="D125" s="37"/>
      <c r="E125" s="37"/>
    </row>
    <row r="126" spans="2:5" x14ac:dyDescent="0.3">
      <c r="B126" s="31" t="s">
        <v>70</v>
      </c>
      <c r="C126" s="13">
        <v>1</v>
      </c>
      <c r="D126" s="37"/>
      <c r="E126" s="37"/>
    </row>
    <row r="127" spans="2:5" ht="15" thickBot="1" x14ac:dyDescent="0.35">
      <c r="B127" s="31" t="s">
        <v>73</v>
      </c>
      <c r="C127" s="13">
        <v>3</v>
      </c>
      <c r="D127" s="37"/>
      <c r="E127" s="37"/>
    </row>
    <row r="128" spans="2:5" ht="15" thickBot="1" x14ac:dyDescent="0.35">
      <c r="B128" s="15" t="s">
        <v>40</v>
      </c>
      <c r="C128" s="16">
        <v>27</v>
      </c>
      <c r="D128" s="35">
        <v>0.78</v>
      </c>
      <c r="E128" s="35">
        <v>0.78</v>
      </c>
    </row>
    <row r="129" spans="2:5" x14ac:dyDescent="0.3">
      <c r="B129" s="17" t="s">
        <v>1</v>
      </c>
      <c r="C129" s="18">
        <v>27</v>
      </c>
      <c r="D129" s="36">
        <f>C130/C129</f>
        <v>0.77777777777777779</v>
      </c>
      <c r="E129" s="36">
        <v>0.78</v>
      </c>
    </row>
    <row r="130" spans="2:5" x14ac:dyDescent="0.3">
      <c r="B130" s="30" t="s">
        <v>94</v>
      </c>
      <c r="C130" s="12">
        <v>21</v>
      </c>
      <c r="D130" s="37"/>
      <c r="E130" s="37"/>
    </row>
    <row r="131" spans="2:5" x14ac:dyDescent="0.3">
      <c r="B131" s="30" t="s">
        <v>76</v>
      </c>
      <c r="C131" s="12">
        <v>6</v>
      </c>
      <c r="D131" s="37"/>
      <c r="E131" s="37"/>
    </row>
    <row r="132" spans="2:5" ht="15" thickBot="1" x14ac:dyDescent="0.35">
      <c r="B132" s="31" t="s">
        <v>75</v>
      </c>
      <c r="C132" s="13">
        <v>6</v>
      </c>
      <c r="D132" s="37"/>
      <c r="E132" s="37"/>
    </row>
    <row r="133" spans="2:5" ht="15" thickBot="1" x14ac:dyDescent="0.35">
      <c r="B133" s="15" t="s">
        <v>8</v>
      </c>
      <c r="C133" s="16">
        <v>110</v>
      </c>
      <c r="D133" s="35">
        <f>(C135+C142+C147)/C133</f>
        <v>0.8</v>
      </c>
      <c r="E133" s="35">
        <v>0.8</v>
      </c>
    </row>
    <row r="134" spans="2:5" x14ac:dyDescent="0.3">
      <c r="B134" s="17" t="s">
        <v>1</v>
      </c>
      <c r="C134" s="18">
        <v>31</v>
      </c>
      <c r="D134" s="36">
        <f>C135/C134</f>
        <v>0.83870967741935487</v>
      </c>
      <c r="E134" s="36">
        <f>C135/C134</f>
        <v>0.83870967741935487</v>
      </c>
    </row>
    <row r="135" spans="2:5" x14ac:dyDescent="0.3">
      <c r="B135" s="30" t="s">
        <v>94</v>
      </c>
      <c r="C135" s="12">
        <v>26</v>
      </c>
      <c r="D135" s="37"/>
      <c r="E135" s="37"/>
    </row>
    <row r="136" spans="2:5" x14ac:dyDescent="0.3">
      <c r="B136" s="30" t="s">
        <v>69</v>
      </c>
      <c r="C136" s="12">
        <v>1</v>
      </c>
      <c r="D136" s="37"/>
      <c r="E136" s="37"/>
    </row>
    <row r="137" spans="2:5" x14ac:dyDescent="0.3">
      <c r="B137" s="31" t="s">
        <v>70</v>
      </c>
      <c r="C137" s="13">
        <v>1</v>
      </c>
      <c r="D137" s="37"/>
      <c r="E137" s="37"/>
    </row>
    <row r="138" spans="2:5" x14ac:dyDescent="0.3">
      <c r="B138" s="30" t="s">
        <v>76</v>
      </c>
      <c r="C138" s="12">
        <v>4</v>
      </c>
      <c r="D138" s="37"/>
      <c r="E138" s="37"/>
    </row>
    <row r="139" spans="2:5" x14ac:dyDescent="0.3">
      <c r="B139" s="31" t="s">
        <v>75</v>
      </c>
      <c r="C139" s="13">
        <v>2</v>
      </c>
      <c r="D139" s="37"/>
      <c r="E139" s="37"/>
    </row>
    <row r="140" spans="2:5" x14ac:dyDescent="0.3">
      <c r="B140" s="31" t="s">
        <v>70</v>
      </c>
      <c r="C140" s="13">
        <v>2</v>
      </c>
      <c r="D140" s="37"/>
      <c r="E140" s="37"/>
    </row>
    <row r="141" spans="2:5" x14ac:dyDescent="0.3">
      <c r="B141" s="17" t="s">
        <v>18</v>
      </c>
      <c r="C141" s="18">
        <v>48</v>
      </c>
      <c r="D141" s="36">
        <f>C142/C141</f>
        <v>0.75</v>
      </c>
      <c r="E141" s="36">
        <v>0.75</v>
      </c>
    </row>
    <row r="142" spans="2:5" x14ac:dyDescent="0.3">
      <c r="B142" s="30" t="s">
        <v>94</v>
      </c>
      <c r="C142" s="12">
        <v>36</v>
      </c>
      <c r="D142" s="37"/>
      <c r="E142" s="37"/>
    </row>
    <row r="143" spans="2:5" x14ac:dyDescent="0.3">
      <c r="B143" s="30" t="s">
        <v>76</v>
      </c>
      <c r="C143" s="12">
        <v>12</v>
      </c>
      <c r="D143" s="37"/>
      <c r="E143" s="37"/>
    </row>
    <row r="144" spans="2:5" x14ac:dyDescent="0.3">
      <c r="B144" s="31" t="s">
        <v>75</v>
      </c>
      <c r="C144" s="13">
        <v>6</v>
      </c>
      <c r="D144" s="37"/>
      <c r="E144" s="37"/>
    </row>
    <row r="145" spans="2:5" x14ac:dyDescent="0.3">
      <c r="B145" s="31" t="s">
        <v>70</v>
      </c>
      <c r="C145" s="13">
        <v>6</v>
      </c>
      <c r="D145" s="37"/>
      <c r="E145" s="37"/>
    </row>
    <row r="146" spans="2:5" x14ac:dyDescent="0.3">
      <c r="B146" s="17" t="s">
        <v>9</v>
      </c>
      <c r="C146" s="18">
        <v>31</v>
      </c>
      <c r="D146" s="36">
        <f>C147/C146</f>
        <v>0.83870967741935487</v>
      </c>
      <c r="E146" s="36">
        <v>0.84</v>
      </c>
    </row>
    <row r="147" spans="2:5" x14ac:dyDescent="0.3">
      <c r="B147" s="30" t="s">
        <v>94</v>
      </c>
      <c r="C147" s="12">
        <v>26</v>
      </c>
      <c r="D147" s="37"/>
      <c r="E147" s="37"/>
    </row>
    <row r="148" spans="2:5" x14ac:dyDescent="0.3">
      <c r="B148" s="30" t="s">
        <v>69</v>
      </c>
      <c r="C148" s="12">
        <v>1</v>
      </c>
      <c r="D148" s="37"/>
      <c r="E148" s="37"/>
    </row>
    <row r="149" spans="2:5" x14ac:dyDescent="0.3">
      <c r="B149" s="31" t="s">
        <v>70</v>
      </c>
      <c r="C149" s="13">
        <v>1</v>
      </c>
      <c r="D149" s="37"/>
      <c r="E149" s="37"/>
    </row>
    <row r="150" spans="2:5" x14ac:dyDescent="0.3">
      <c r="B150" s="30" t="s">
        <v>76</v>
      </c>
      <c r="C150" s="12">
        <v>4</v>
      </c>
      <c r="D150" s="37"/>
      <c r="E150" s="37"/>
    </row>
    <row r="151" spans="2:5" x14ac:dyDescent="0.3">
      <c r="B151" s="31" t="s">
        <v>75</v>
      </c>
      <c r="C151" s="13">
        <v>2</v>
      </c>
      <c r="D151" s="37"/>
      <c r="E151" s="37"/>
    </row>
    <row r="152" spans="2:5" ht="15" thickBot="1" x14ac:dyDescent="0.35">
      <c r="B152" s="31" t="s">
        <v>70</v>
      </c>
      <c r="C152" s="13">
        <v>2</v>
      </c>
      <c r="D152" s="37"/>
      <c r="E152" s="37"/>
    </row>
    <row r="153" spans="2:5" ht="15" thickBot="1" x14ac:dyDescent="0.35">
      <c r="B153" s="15" t="s">
        <v>65</v>
      </c>
      <c r="C153" s="16">
        <v>819</v>
      </c>
      <c r="D153" s="35">
        <f>(C155+C161+C172+C178+C187+C194+C198+C209)/C153</f>
        <v>0.70207570207570202</v>
      </c>
      <c r="E153" s="35">
        <f>(C155+C161+C172+C178+C187+C194+C198+C209)/(C153-C157-C163-C166-C167-C174-C175-C182-C183-C200-C202-C204-C205-C211)</f>
        <v>0.74869791666666663</v>
      </c>
    </row>
    <row r="154" spans="2:5" x14ac:dyDescent="0.3">
      <c r="B154" s="17" t="s">
        <v>11</v>
      </c>
      <c r="C154" s="18">
        <v>62</v>
      </c>
      <c r="D154" s="36">
        <f>C155/C154</f>
        <v>0.87096774193548387</v>
      </c>
      <c r="E154" s="36">
        <f>C155/(C154-C157)</f>
        <v>0.88524590163934425</v>
      </c>
    </row>
    <row r="155" spans="2:5" x14ac:dyDescent="0.3">
      <c r="B155" s="30" t="s">
        <v>94</v>
      </c>
      <c r="C155" s="12">
        <v>54</v>
      </c>
      <c r="D155" s="37"/>
      <c r="E155" s="37"/>
    </row>
    <row r="156" spans="2:5" x14ac:dyDescent="0.3">
      <c r="B156" s="30" t="s">
        <v>76</v>
      </c>
      <c r="C156" s="12">
        <v>8</v>
      </c>
      <c r="D156" s="37"/>
      <c r="E156" s="37"/>
    </row>
    <row r="157" spans="2:5" x14ac:dyDescent="0.3">
      <c r="B157" s="31" t="s">
        <v>72</v>
      </c>
      <c r="C157" s="13">
        <v>1</v>
      </c>
      <c r="D157" s="37"/>
      <c r="E157" s="37"/>
    </row>
    <row r="158" spans="2:5" x14ac:dyDescent="0.3">
      <c r="B158" s="31" t="s">
        <v>75</v>
      </c>
      <c r="C158" s="13">
        <v>6</v>
      </c>
      <c r="D158" s="37"/>
      <c r="E158" s="37"/>
    </row>
    <row r="159" spans="2:5" x14ac:dyDescent="0.3">
      <c r="B159" s="31" t="s">
        <v>70</v>
      </c>
      <c r="C159" s="13">
        <v>1</v>
      </c>
      <c r="D159" s="37"/>
      <c r="E159" s="37"/>
    </row>
    <row r="160" spans="2:5" x14ac:dyDescent="0.3">
      <c r="B160" s="17" t="s">
        <v>1</v>
      </c>
      <c r="C160" s="18">
        <v>339</v>
      </c>
      <c r="D160" s="36">
        <f>C161/C160</f>
        <v>0.71976401179941008</v>
      </c>
      <c r="E160" s="36">
        <f>C161/(C160-C163-C166-C167)</f>
        <v>0.7554179566563467</v>
      </c>
    </row>
    <row r="161" spans="2:5" x14ac:dyDescent="0.3">
      <c r="B161" s="30" t="s">
        <v>94</v>
      </c>
      <c r="C161" s="12">
        <v>244</v>
      </c>
      <c r="D161" s="37"/>
      <c r="E161" s="37"/>
    </row>
    <row r="162" spans="2:5" x14ac:dyDescent="0.3">
      <c r="B162" s="30" t="s">
        <v>69</v>
      </c>
      <c r="C162" s="12">
        <v>2</v>
      </c>
      <c r="D162" s="37"/>
      <c r="E162" s="37"/>
    </row>
    <row r="163" spans="2:5" x14ac:dyDescent="0.3">
      <c r="B163" s="31" t="s">
        <v>71</v>
      </c>
      <c r="C163" s="13">
        <v>1</v>
      </c>
      <c r="D163" s="37"/>
      <c r="E163" s="37"/>
    </row>
    <row r="164" spans="2:5" x14ac:dyDescent="0.3">
      <c r="B164" s="31" t="s">
        <v>70</v>
      </c>
      <c r="C164" s="13">
        <v>1</v>
      </c>
      <c r="D164" s="37"/>
      <c r="E164" s="37"/>
    </row>
    <row r="165" spans="2:5" x14ac:dyDescent="0.3">
      <c r="B165" s="30" t="s">
        <v>76</v>
      </c>
      <c r="C165" s="12">
        <v>93</v>
      </c>
      <c r="D165" s="37"/>
      <c r="E165" s="37"/>
    </row>
    <row r="166" spans="2:5" x14ac:dyDescent="0.3">
      <c r="B166" s="31" t="s">
        <v>71</v>
      </c>
      <c r="C166" s="13">
        <v>13</v>
      </c>
      <c r="D166" s="37"/>
      <c r="E166" s="37"/>
    </row>
    <row r="167" spans="2:5" x14ac:dyDescent="0.3">
      <c r="B167" s="31" t="s">
        <v>72</v>
      </c>
      <c r="C167" s="13">
        <v>2</v>
      </c>
      <c r="D167" s="37"/>
      <c r="E167" s="37"/>
    </row>
    <row r="168" spans="2:5" x14ac:dyDescent="0.3">
      <c r="B168" s="31" t="s">
        <v>75</v>
      </c>
      <c r="C168" s="13">
        <v>41</v>
      </c>
      <c r="D168" s="37"/>
      <c r="E168" s="37"/>
    </row>
    <row r="169" spans="2:5" x14ac:dyDescent="0.3">
      <c r="B169" s="31" t="s">
        <v>70</v>
      </c>
      <c r="C169" s="13">
        <v>34</v>
      </c>
      <c r="D169" s="37"/>
      <c r="E169" s="37"/>
    </row>
    <row r="170" spans="2:5" x14ac:dyDescent="0.3">
      <c r="B170" s="31" t="s">
        <v>73</v>
      </c>
      <c r="C170" s="13">
        <v>3</v>
      </c>
      <c r="D170" s="37"/>
      <c r="E170" s="37"/>
    </row>
    <row r="171" spans="2:5" x14ac:dyDescent="0.3">
      <c r="B171" s="17" t="s">
        <v>13</v>
      </c>
      <c r="C171" s="18">
        <v>18</v>
      </c>
      <c r="D171" s="36">
        <f>C172/C171</f>
        <v>0.72222222222222221</v>
      </c>
      <c r="E171" s="36">
        <f>C172/(C171-C174-C175)</f>
        <v>0.9285714285714286</v>
      </c>
    </row>
    <row r="172" spans="2:5" x14ac:dyDescent="0.3">
      <c r="B172" s="30" t="s">
        <v>94</v>
      </c>
      <c r="C172" s="12">
        <v>13</v>
      </c>
      <c r="D172" s="37"/>
      <c r="E172" s="37"/>
    </row>
    <row r="173" spans="2:5" x14ac:dyDescent="0.3">
      <c r="B173" s="30" t="s">
        <v>76</v>
      </c>
      <c r="C173" s="12">
        <v>5</v>
      </c>
      <c r="D173" s="37"/>
      <c r="E173" s="37"/>
    </row>
    <row r="174" spans="2:5" x14ac:dyDescent="0.3">
      <c r="B174" s="31" t="s">
        <v>71</v>
      </c>
      <c r="C174" s="13">
        <v>1</v>
      </c>
      <c r="D174" s="37"/>
      <c r="E174" s="37"/>
    </row>
    <row r="175" spans="2:5" x14ac:dyDescent="0.3">
      <c r="B175" s="31" t="s">
        <v>72</v>
      </c>
      <c r="C175" s="13">
        <v>3</v>
      </c>
      <c r="D175" s="37"/>
      <c r="E175" s="37"/>
    </row>
    <row r="176" spans="2:5" x14ac:dyDescent="0.3">
      <c r="B176" s="31" t="s">
        <v>75</v>
      </c>
      <c r="C176" s="13">
        <v>1</v>
      </c>
      <c r="D176" s="37"/>
      <c r="E176" s="37"/>
    </row>
    <row r="177" spans="2:5" x14ac:dyDescent="0.3">
      <c r="B177" s="17" t="s">
        <v>3</v>
      </c>
      <c r="C177" s="18">
        <v>120</v>
      </c>
      <c r="D177" s="36">
        <f>C178/C177</f>
        <v>0.6333333333333333</v>
      </c>
      <c r="E177" s="36">
        <f>C178/(C177-C182-C183)</f>
        <v>0.69724770642201839</v>
      </c>
    </row>
    <row r="178" spans="2:5" x14ac:dyDescent="0.3">
      <c r="B178" s="30" t="s">
        <v>94</v>
      </c>
      <c r="C178" s="12">
        <v>76</v>
      </c>
      <c r="D178" s="37"/>
      <c r="E178" s="37"/>
    </row>
    <row r="179" spans="2:5" x14ac:dyDescent="0.3">
      <c r="B179" s="30" t="s">
        <v>69</v>
      </c>
      <c r="C179" s="12">
        <v>1</v>
      </c>
      <c r="D179" s="37"/>
      <c r="E179" s="37"/>
    </row>
    <row r="180" spans="2:5" x14ac:dyDescent="0.3">
      <c r="B180" s="31" t="s">
        <v>70</v>
      </c>
      <c r="C180" s="13">
        <v>1</v>
      </c>
      <c r="D180" s="37"/>
      <c r="E180" s="37"/>
    </row>
    <row r="181" spans="2:5" x14ac:dyDescent="0.3">
      <c r="B181" s="30" t="s">
        <v>76</v>
      </c>
      <c r="C181" s="12">
        <v>43</v>
      </c>
      <c r="D181" s="37"/>
      <c r="E181" s="37"/>
    </row>
    <row r="182" spans="2:5" x14ac:dyDescent="0.3">
      <c r="B182" s="31" t="s">
        <v>71</v>
      </c>
      <c r="C182" s="13">
        <v>7</v>
      </c>
      <c r="D182" s="37"/>
      <c r="E182" s="37"/>
    </row>
    <row r="183" spans="2:5" x14ac:dyDescent="0.3">
      <c r="B183" s="31" t="s">
        <v>72</v>
      </c>
      <c r="C183" s="13">
        <v>4</v>
      </c>
      <c r="D183" s="37"/>
      <c r="E183" s="37"/>
    </row>
    <row r="184" spans="2:5" x14ac:dyDescent="0.3">
      <c r="B184" s="31" t="s">
        <v>75</v>
      </c>
      <c r="C184" s="13">
        <v>24</v>
      </c>
      <c r="D184" s="37"/>
      <c r="E184" s="37"/>
    </row>
    <row r="185" spans="2:5" x14ac:dyDescent="0.3">
      <c r="B185" s="31" t="s">
        <v>70</v>
      </c>
      <c r="C185" s="13">
        <v>8</v>
      </c>
      <c r="D185" s="37"/>
      <c r="E185" s="37"/>
    </row>
    <row r="186" spans="2:5" x14ac:dyDescent="0.3">
      <c r="B186" s="17" t="s">
        <v>18</v>
      </c>
      <c r="C186" s="18">
        <v>31</v>
      </c>
      <c r="D186" s="36">
        <f>C187/C186</f>
        <v>0.83870967741935487</v>
      </c>
      <c r="E186" s="36">
        <f>C187/C186</f>
        <v>0.83870967741935487</v>
      </c>
    </row>
    <row r="187" spans="2:5" x14ac:dyDescent="0.3">
      <c r="B187" s="30" t="s">
        <v>94</v>
      </c>
      <c r="C187" s="12">
        <v>26</v>
      </c>
      <c r="D187" s="37"/>
      <c r="E187" s="37"/>
    </row>
    <row r="188" spans="2:5" x14ac:dyDescent="0.3">
      <c r="B188" s="30" t="s">
        <v>69</v>
      </c>
      <c r="C188" s="12">
        <v>1</v>
      </c>
      <c r="D188" s="37"/>
      <c r="E188" s="37"/>
    </row>
    <row r="189" spans="2:5" x14ac:dyDescent="0.3">
      <c r="B189" s="31" t="s">
        <v>70</v>
      </c>
      <c r="C189" s="13">
        <v>1</v>
      </c>
      <c r="D189" s="37"/>
      <c r="E189" s="37"/>
    </row>
    <row r="190" spans="2:5" x14ac:dyDescent="0.3">
      <c r="B190" s="30" t="s">
        <v>76</v>
      </c>
      <c r="C190" s="12">
        <v>4</v>
      </c>
      <c r="D190" s="37"/>
      <c r="E190" s="37"/>
    </row>
    <row r="191" spans="2:5" x14ac:dyDescent="0.3">
      <c r="B191" s="31" t="s">
        <v>75</v>
      </c>
      <c r="C191" s="13">
        <v>3</v>
      </c>
      <c r="D191" s="37"/>
      <c r="E191" s="37"/>
    </row>
    <row r="192" spans="2:5" x14ac:dyDescent="0.3">
      <c r="B192" s="31" t="s">
        <v>70</v>
      </c>
      <c r="C192" s="13">
        <v>1</v>
      </c>
      <c r="D192" s="37"/>
      <c r="E192" s="37"/>
    </row>
    <row r="193" spans="2:5" x14ac:dyDescent="0.3">
      <c r="B193" s="17" t="s">
        <v>7</v>
      </c>
      <c r="C193" s="18">
        <v>19</v>
      </c>
      <c r="D193" s="36">
        <f>C194/C193</f>
        <v>0.94736842105263153</v>
      </c>
      <c r="E193" s="36">
        <v>0.95</v>
      </c>
    </row>
    <row r="194" spans="2:5" x14ac:dyDescent="0.3">
      <c r="B194" s="30" t="s">
        <v>94</v>
      </c>
      <c r="C194" s="12">
        <v>18</v>
      </c>
      <c r="D194" s="37"/>
      <c r="E194" s="37"/>
    </row>
    <row r="195" spans="2:5" x14ac:dyDescent="0.3">
      <c r="B195" s="30" t="s">
        <v>69</v>
      </c>
      <c r="C195" s="12">
        <v>1</v>
      </c>
      <c r="D195" s="37"/>
      <c r="E195" s="37"/>
    </row>
    <row r="196" spans="2:5" x14ac:dyDescent="0.3">
      <c r="B196" s="31" t="s">
        <v>70</v>
      </c>
      <c r="C196" s="13">
        <v>1</v>
      </c>
      <c r="D196" s="37"/>
      <c r="E196" s="37"/>
    </row>
    <row r="197" spans="2:5" x14ac:dyDescent="0.3">
      <c r="B197" s="17" t="s">
        <v>10</v>
      </c>
      <c r="C197" s="18">
        <v>212</v>
      </c>
      <c r="D197" s="36">
        <f>C198/C197</f>
        <v>0.64150943396226412</v>
      </c>
      <c r="E197" s="36">
        <f>C198/(C197-C200-C201-C204-C205)</f>
        <v>0.69387755102040816</v>
      </c>
    </row>
    <row r="198" spans="2:5" x14ac:dyDescent="0.3">
      <c r="B198" s="30" t="s">
        <v>94</v>
      </c>
      <c r="C198" s="12">
        <v>136</v>
      </c>
      <c r="D198" s="37"/>
      <c r="E198" s="37"/>
    </row>
    <row r="199" spans="2:5" x14ac:dyDescent="0.3">
      <c r="B199" s="30" t="s">
        <v>69</v>
      </c>
      <c r="C199" s="12">
        <v>6</v>
      </c>
      <c r="D199" s="37"/>
      <c r="E199" s="37"/>
    </row>
    <row r="200" spans="2:5" x14ac:dyDescent="0.3">
      <c r="B200" s="31" t="s">
        <v>71</v>
      </c>
      <c r="C200" s="13">
        <v>1</v>
      </c>
      <c r="D200" s="37"/>
      <c r="E200" s="37"/>
    </row>
    <row r="201" spans="2:5" x14ac:dyDescent="0.3">
      <c r="B201" s="31" t="s">
        <v>72</v>
      </c>
      <c r="C201" s="13">
        <v>2</v>
      </c>
      <c r="D201" s="37"/>
      <c r="E201" s="37"/>
    </row>
    <row r="202" spans="2:5" x14ac:dyDescent="0.3">
      <c r="B202" s="31" t="s">
        <v>70</v>
      </c>
      <c r="C202" s="13">
        <v>3</v>
      </c>
      <c r="D202" s="37"/>
      <c r="E202" s="37"/>
    </row>
    <row r="203" spans="2:5" x14ac:dyDescent="0.3">
      <c r="B203" s="30" t="s">
        <v>76</v>
      </c>
      <c r="C203" s="12">
        <v>70</v>
      </c>
      <c r="D203" s="37"/>
      <c r="E203" s="37"/>
    </row>
    <row r="204" spans="2:5" x14ac:dyDescent="0.3">
      <c r="B204" s="31" t="s">
        <v>71</v>
      </c>
      <c r="C204" s="13">
        <v>9</v>
      </c>
      <c r="D204" s="37"/>
      <c r="E204" s="37"/>
    </row>
    <row r="205" spans="2:5" x14ac:dyDescent="0.3">
      <c r="B205" s="31" t="s">
        <v>72</v>
      </c>
      <c r="C205" s="13">
        <v>4</v>
      </c>
      <c r="D205" s="37"/>
      <c r="E205" s="37"/>
    </row>
    <row r="206" spans="2:5" x14ac:dyDescent="0.3">
      <c r="B206" s="31" t="s">
        <v>75</v>
      </c>
      <c r="C206" s="13">
        <v>34</v>
      </c>
      <c r="D206" s="37"/>
      <c r="E206" s="37"/>
    </row>
    <row r="207" spans="2:5" x14ac:dyDescent="0.3">
      <c r="B207" s="31" t="s">
        <v>70</v>
      </c>
      <c r="C207" s="13">
        <v>23</v>
      </c>
      <c r="D207" s="37"/>
      <c r="E207" s="37"/>
    </row>
    <row r="208" spans="2:5" x14ac:dyDescent="0.3">
      <c r="B208" s="17" t="s">
        <v>4</v>
      </c>
      <c r="C208" s="18">
        <v>18</v>
      </c>
      <c r="D208" s="36">
        <f>C209/C208</f>
        <v>0.44444444444444442</v>
      </c>
      <c r="E208" s="36">
        <f>C209/(C208-C211)</f>
        <v>0.5</v>
      </c>
    </row>
    <row r="209" spans="2:5" x14ac:dyDescent="0.3">
      <c r="B209" s="30" t="s">
        <v>94</v>
      </c>
      <c r="C209" s="12">
        <v>8</v>
      </c>
      <c r="D209" s="37"/>
      <c r="E209" s="37"/>
    </row>
    <row r="210" spans="2:5" x14ac:dyDescent="0.3">
      <c r="B210" s="30" t="s">
        <v>76</v>
      </c>
      <c r="C210" s="12">
        <v>10</v>
      </c>
      <c r="D210" s="37"/>
      <c r="E210" s="37"/>
    </row>
    <row r="211" spans="2:5" x14ac:dyDescent="0.3">
      <c r="B211" s="31" t="s">
        <v>71</v>
      </c>
      <c r="C211" s="13">
        <v>2</v>
      </c>
      <c r="D211" s="37"/>
      <c r="E211" s="37"/>
    </row>
    <row r="212" spans="2:5" x14ac:dyDescent="0.3">
      <c r="B212" s="31" t="s">
        <v>75</v>
      </c>
      <c r="C212" s="13">
        <v>6</v>
      </c>
      <c r="D212" s="37"/>
      <c r="E212" s="37"/>
    </row>
    <row r="213" spans="2:5" ht="15" thickBot="1" x14ac:dyDescent="0.35">
      <c r="B213" s="31" t="s">
        <v>70</v>
      </c>
      <c r="C213" s="13">
        <v>2</v>
      </c>
      <c r="D213" s="37"/>
      <c r="E213" s="37"/>
    </row>
    <row r="214" spans="2:5" ht="15" thickBot="1" x14ac:dyDescent="0.35">
      <c r="B214" s="15" t="s">
        <v>62</v>
      </c>
      <c r="C214" s="16">
        <v>4</v>
      </c>
      <c r="D214" s="35">
        <v>0.75</v>
      </c>
      <c r="E214" s="35">
        <v>0.75</v>
      </c>
    </row>
    <row r="215" spans="2:5" x14ac:dyDescent="0.3">
      <c r="B215" s="17" t="s">
        <v>1</v>
      </c>
      <c r="C215" s="18">
        <v>4</v>
      </c>
      <c r="D215" s="36">
        <f>C216/C215</f>
        <v>0.75</v>
      </c>
      <c r="E215" s="36">
        <v>0.75</v>
      </c>
    </row>
    <row r="216" spans="2:5" x14ac:dyDescent="0.3">
      <c r="B216" s="30" t="s">
        <v>94</v>
      </c>
      <c r="C216" s="12">
        <v>3</v>
      </c>
      <c r="D216" s="37"/>
      <c r="E216" s="37"/>
    </row>
    <row r="217" spans="2:5" x14ac:dyDescent="0.3">
      <c r="B217" s="30" t="s">
        <v>76</v>
      </c>
      <c r="C217" s="12">
        <v>1</v>
      </c>
      <c r="D217" s="37"/>
      <c r="E217" s="37"/>
    </row>
    <row r="218" spans="2:5" ht="15" thickBot="1" x14ac:dyDescent="0.35">
      <c r="B218" s="31" t="s">
        <v>75</v>
      </c>
      <c r="C218" s="13">
        <v>1</v>
      </c>
      <c r="D218" s="37"/>
      <c r="E218" s="37"/>
    </row>
    <row r="219" spans="2:5" ht="15" thickBot="1" x14ac:dyDescent="0.35">
      <c r="B219" s="15" t="s">
        <v>39</v>
      </c>
      <c r="C219" s="16">
        <v>61</v>
      </c>
      <c r="D219" s="35">
        <v>0.69</v>
      </c>
      <c r="E219" s="35">
        <v>0.81</v>
      </c>
    </row>
    <row r="220" spans="2:5" x14ac:dyDescent="0.3">
      <c r="B220" s="17" t="s">
        <v>1</v>
      </c>
      <c r="C220" s="18">
        <v>61</v>
      </c>
      <c r="D220" s="36">
        <f>C221/C220</f>
        <v>0.68852459016393441</v>
      </c>
      <c r="E220" s="36">
        <f>C221/(C220-C223)</f>
        <v>0.80769230769230771</v>
      </c>
    </row>
    <row r="221" spans="2:5" x14ac:dyDescent="0.3">
      <c r="B221" s="30" t="s">
        <v>94</v>
      </c>
      <c r="C221" s="12">
        <v>42</v>
      </c>
      <c r="D221" s="37"/>
      <c r="E221" s="37"/>
    </row>
    <row r="222" spans="2:5" x14ac:dyDescent="0.3">
      <c r="B222" s="30" t="s">
        <v>76</v>
      </c>
      <c r="C222" s="12">
        <v>19</v>
      </c>
      <c r="D222" s="37"/>
      <c r="E222" s="37"/>
    </row>
    <row r="223" spans="2:5" x14ac:dyDescent="0.3">
      <c r="B223" s="31" t="s">
        <v>72</v>
      </c>
      <c r="C223" s="13">
        <v>9</v>
      </c>
      <c r="D223" s="37"/>
      <c r="E223" s="37"/>
    </row>
    <row r="224" spans="2:5" x14ac:dyDescent="0.3">
      <c r="B224" s="31" t="s">
        <v>75</v>
      </c>
      <c r="C224" s="13">
        <v>4</v>
      </c>
      <c r="D224" s="37"/>
      <c r="E224" s="37"/>
    </row>
    <row r="225" spans="2:5" x14ac:dyDescent="0.3">
      <c r="B225" s="31" t="s">
        <v>70</v>
      </c>
      <c r="C225" s="13">
        <v>3</v>
      </c>
      <c r="D225" s="37"/>
      <c r="E225" s="37"/>
    </row>
    <row r="226" spans="2:5" ht="15" thickBot="1" x14ac:dyDescent="0.35">
      <c r="B226" s="31" t="s">
        <v>73</v>
      </c>
      <c r="C226" s="13">
        <v>3</v>
      </c>
      <c r="D226" s="37"/>
      <c r="E226" s="37"/>
    </row>
    <row r="227" spans="2:5" ht="15" thickBot="1" x14ac:dyDescent="0.35">
      <c r="B227" s="15" t="s">
        <v>53</v>
      </c>
      <c r="C227" s="16">
        <v>31</v>
      </c>
      <c r="D227" s="35">
        <v>0.77</v>
      </c>
      <c r="E227" s="35">
        <v>0.77</v>
      </c>
    </row>
    <row r="228" spans="2:5" x14ac:dyDescent="0.3">
      <c r="B228" s="17" t="s">
        <v>1</v>
      </c>
      <c r="C228" s="18">
        <v>31</v>
      </c>
      <c r="D228" s="36">
        <f>C229/C228</f>
        <v>0.77419354838709675</v>
      </c>
      <c r="E228" s="36">
        <v>0.77</v>
      </c>
    </row>
    <row r="229" spans="2:5" x14ac:dyDescent="0.3">
      <c r="B229" s="30" t="s">
        <v>94</v>
      </c>
      <c r="C229" s="12">
        <v>24</v>
      </c>
      <c r="D229" s="37"/>
      <c r="E229" s="37"/>
    </row>
    <row r="230" spans="2:5" x14ac:dyDescent="0.3">
      <c r="B230" s="30" t="s">
        <v>76</v>
      </c>
      <c r="C230" s="12">
        <v>7</v>
      </c>
      <c r="D230" s="37"/>
      <c r="E230" s="37"/>
    </row>
    <row r="231" spans="2:5" ht="15" thickBot="1" x14ac:dyDescent="0.35">
      <c r="B231" s="31" t="s">
        <v>75</v>
      </c>
      <c r="C231" s="13">
        <v>7</v>
      </c>
      <c r="D231" s="37"/>
      <c r="E231" s="37"/>
    </row>
    <row r="232" spans="2:5" ht="15" thickBot="1" x14ac:dyDescent="0.35">
      <c r="B232" s="15" t="s">
        <v>55</v>
      </c>
      <c r="C232" s="16">
        <v>9</v>
      </c>
      <c r="D232" s="35">
        <f>C234/C232</f>
        <v>0.88888888888888884</v>
      </c>
      <c r="E232" s="35">
        <v>1</v>
      </c>
    </row>
    <row r="233" spans="2:5" x14ac:dyDescent="0.3">
      <c r="B233" s="17" t="s">
        <v>10</v>
      </c>
      <c r="C233" s="18">
        <v>9</v>
      </c>
      <c r="D233" s="36">
        <v>0.89</v>
      </c>
      <c r="E233" s="36">
        <f>C234/(C233-C236)</f>
        <v>1</v>
      </c>
    </row>
    <row r="234" spans="2:5" x14ac:dyDescent="0.3">
      <c r="B234" s="30" t="s">
        <v>94</v>
      </c>
      <c r="C234" s="12">
        <v>8</v>
      </c>
      <c r="D234" s="37"/>
      <c r="E234" s="37"/>
    </row>
    <row r="235" spans="2:5" x14ac:dyDescent="0.3">
      <c r="B235" s="30" t="s">
        <v>76</v>
      </c>
      <c r="C235" s="12">
        <v>1</v>
      </c>
      <c r="D235" s="37"/>
      <c r="E235" s="37"/>
    </row>
    <row r="236" spans="2:5" ht="15" thickBot="1" x14ac:dyDescent="0.35">
      <c r="B236" s="31" t="s">
        <v>72</v>
      </c>
      <c r="C236" s="13">
        <v>1</v>
      </c>
      <c r="D236" s="37"/>
      <c r="E236" s="37"/>
    </row>
    <row r="237" spans="2:5" ht="15" thickBot="1" x14ac:dyDescent="0.35">
      <c r="B237" s="15" t="s">
        <v>52</v>
      </c>
      <c r="C237" s="16">
        <v>31</v>
      </c>
      <c r="D237" s="35">
        <v>0.77</v>
      </c>
      <c r="E237" s="35">
        <v>0.86</v>
      </c>
    </row>
    <row r="238" spans="2:5" x14ac:dyDescent="0.3">
      <c r="B238" s="17" t="s">
        <v>1</v>
      </c>
      <c r="C238" s="18">
        <v>31</v>
      </c>
      <c r="D238" s="36">
        <f>C239/C238</f>
        <v>0.77419354838709675</v>
      </c>
      <c r="E238" s="36">
        <f>C239/(C238-C243)</f>
        <v>0.8571428571428571</v>
      </c>
    </row>
    <row r="239" spans="2:5" x14ac:dyDescent="0.3">
      <c r="B239" s="30" t="s">
        <v>94</v>
      </c>
      <c r="C239" s="12">
        <v>24</v>
      </c>
      <c r="D239" s="37"/>
      <c r="E239" s="37"/>
    </row>
    <row r="240" spans="2:5" x14ac:dyDescent="0.3">
      <c r="B240" s="30" t="s">
        <v>69</v>
      </c>
      <c r="C240" s="12">
        <v>1</v>
      </c>
      <c r="D240" s="37"/>
      <c r="E240" s="37"/>
    </row>
    <row r="241" spans="2:5" x14ac:dyDescent="0.3">
      <c r="B241" s="31" t="s">
        <v>75</v>
      </c>
      <c r="C241" s="13">
        <v>1</v>
      </c>
      <c r="D241" s="37"/>
      <c r="E241" s="37"/>
    </row>
    <row r="242" spans="2:5" x14ac:dyDescent="0.3">
      <c r="B242" s="30" t="s">
        <v>76</v>
      </c>
      <c r="C242" s="12">
        <v>6</v>
      </c>
      <c r="D242" s="37"/>
      <c r="E242" s="37"/>
    </row>
    <row r="243" spans="2:5" x14ac:dyDescent="0.3">
      <c r="B243" s="31" t="s">
        <v>72</v>
      </c>
      <c r="C243" s="13">
        <v>3</v>
      </c>
      <c r="D243" s="37"/>
      <c r="E243" s="37"/>
    </row>
    <row r="244" spans="2:5" x14ac:dyDescent="0.3">
      <c r="B244" s="31" t="s">
        <v>75</v>
      </c>
      <c r="C244" s="13">
        <v>2</v>
      </c>
      <c r="D244" s="37"/>
      <c r="E244" s="37"/>
    </row>
    <row r="245" spans="2:5" ht="15" thickBot="1" x14ac:dyDescent="0.35">
      <c r="B245" s="31" t="s">
        <v>73</v>
      </c>
      <c r="C245" s="13">
        <v>1</v>
      </c>
      <c r="D245" s="37"/>
      <c r="E245" s="37"/>
    </row>
    <row r="246" spans="2:5" ht="15" thickBot="1" x14ac:dyDescent="0.35">
      <c r="B246" s="15" t="s">
        <v>64</v>
      </c>
      <c r="C246" s="16">
        <v>106</v>
      </c>
      <c r="D246" s="35">
        <f>(C248+C252+C258)/C246</f>
        <v>0.69811320754716977</v>
      </c>
      <c r="E246" s="35">
        <v>0.7</v>
      </c>
    </row>
    <row r="247" spans="2:5" x14ac:dyDescent="0.3">
      <c r="B247" s="17" t="s">
        <v>1</v>
      </c>
      <c r="C247" s="18">
        <v>62</v>
      </c>
      <c r="D247" s="36">
        <f>C248/C247</f>
        <v>0.74193548387096775</v>
      </c>
      <c r="E247" s="36">
        <v>0.74</v>
      </c>
    </row>
    <row r="248" spans="2:5" x14ac:dyDescent="0.3">
      <c r="B248" s="30" t="s">
        <v>94</v>
      </c>
      <c r="C248" s="12">
        <v>46</v>
      </c>
      <c r="D248" s="37"/>
      <c r="E248" s="37"/>
    </row>
    <row r="249" spans="2:5" x14ac:dyDescent="0.3">
      <c r="B249" s="30" t="s">
        <v>76</v>
      </c>
      <c r="C249" s="12">
        <v>16</v>
      </c>
      <c r="D249" s="37"/>
      <c r="E249" s="37"/>
    </row>
    <row r="250" spans="2:5" x14ac:dyDescent="0.3">
      <c r="B250" s="31" t="s">
        <v>75</v>
      </c>
      <c r="C250" s="13">
        <v>16</v>
      </c>
      <c r="D250" s="37"/>
      <c r="E250" s="37"/>
    </row>
    <row r="251" spans="2:5" x14ac:dyDescent="0.3">
      <c r="B251" s="17" t="s">
        <v>18</v>
      </c>
      <c r="C251" s="18">
        <v>13</v>
      </c>
      <c r="D251" s="36">
        <f>C252/C251</f>
        <v>0.38461538461538464</v>
      </c>
      <c r="E251" s="36">
        <v>0.38</v>
      </c>
    </row>
    <row r="252" spans="2:5" x14ac:dyDescent="0.3">
      <c r="B252" s="30" t="s">
        <v>94</v>
      </c>
      <c r="C252" s="12">
        <v>5</v>
      </c>
      <c r="D252" s="37"/>
      <c r="E252" s="37"/>
    </row>
    <row r="253" spans="2:5" x14ac:dyDescent="0.3">
      <c r="B253" s="30" t="s">
        <v>69</v>
      </c>
      <c r="C253" s="12">
        <v>2</v>
      </c>
      <c r="D253" s="37"/>
      <c r="E253" s="37"/>
    </row>
    <row r="254" spans="2:5" x14ac:dyDescent="0.3">
      <c r="B254" s="31" t="s">
        <v>75</v>
      </c>
      <c r="C254" s="13">
        <v>2</v>
      </c>
      <c r="D254" s="37"/>
      <c r="E254" s="37"/>
    </row>
    <row r="255" spans="2:5" x14ac:dyDescent="0.3">
      <c r="B255" s="30" t="s">
        <v>76</v>
      </c>
      <c r="C255" s="12">
        <v>6</v>
      </c>
      <c r="D255" s="37"/>
      <c r="E255" s="37"/>
    </row>
    <row r="256" spans="2:5" x14ac:dyDescent="0.3">
      <c r="B256" s="31" t="s">
        <v>75</v>
      </c>
      <c r="C256" s="13">
        <v>6</v>
      </c>
      <c r="D256" s="37"/>
      <c r="E256" s="37"/>
    </row>
    <row r="257" spans="2:5" x14ac:dyDescent="0.3">
      <c r="B257" s="17" t="s">
        <v>10</v>
      </c>
      <c r="C257" s="18">
        <v>31</v>
      </c>
      <c r="D257" s="36">
        <f>C258/C257</f>
        <v>0.74193548387096775</v>
      </c>
      <c r="E257" s="36">
        <v>0.74</v>
      </c>
    </row>
    <row r="258" spans="2:5" x14ac:dyDescent="0.3">
      <c r="B258" s="30" t="s">
        <v>94</v>
      </c>
      <c r="C258" s="12">
        <v>23</v>
      </c>
      <c r="D258" s="37"/>
      <c r="E258" s="37"/>
    </row>
    <row r="259" spans="2:5" x14ac:dyDescent="0.3">
      <c r="B259" s="30" t="s">
        <v>76</v>
      </c>
      <c r="C259" s="12">
        <v>8</v>
      </c>
      <c r="D259" s="37"/>
      <c r="E259" s="37"/>
    </row>
    <row r="260" spans="2:5" ht="15" thickBot="1" x14ac:dyDescent="0.35">
      <c r="B260" s="31" t="s">
        <v>75</v>
      </c>
      <c r="C260" s="13">
        <v>8</v>
      </c>
      <c r="D260" s="37"/>
      <c r="E260" s="37"/>
    </row>
    <row r="261" spans="2:5" ht="15" thickBot="1" x14ac:dyDescent="0.35">
      <c r="B261" s="15" t="s">
        <v>51</v>
      </c>
      <c r="C261" s="16">
        <v>70</v>
      </c>
      <c r="D261" s="35">
        <v>0.66</v>
      </c>
      <c r="E261" s="35">
        <v>0.7</v>
      </c>
    </row>
    <row r="262" spans="2:5" x14ac:dyDescent="0.3">
      <c r="B262" s="17" t="s">
        <v>1</v>
      </c>
      <c r="C262" s="18">
        <v>70</v>
      </c>
      <c r="D262" s="36">
        <f>C263/C262</f>
        <v>0.65714285714285714</v>
      </c>
      <c r="E262" s="36">
        <f>C263/(C262-C267)</f>
        <v>0.69696969696969702</v>
      </c>
    </row>
    <row r="263" spans="2:5" x14ac:dyDescent="0.3">
      <c r="B263" s="30" t="s">
        <v>94</v>
      </c>
      <c r="C263" s="12">
        <v>46</v>
      </c>
      <c r="D263" s="37"/>
      <c r="E263" s="37"/>
    </row>
    <row r="264" spans="2:5" x14ac:dyDescent="0.3">
      <c r="B264" s="30" t="s">
        <v>69</v>
      </c>
      <c r="C264" s="12">
        <v>1</v>
      </c>
      <c r="D264" s="37"/>
      <c r="E264" s="37"/>
    </row>
    <row r="265" spans="2:5" x14ac:dyDescent="0.3">
      <c r="B265" s="31" t="s">
        <v>75</v>
      </c>
      <c r="C265" s="13">
        <v>1</v>
      </c>
      <c r="D265" s="37"/>
      <c r="E265" s="37"/>
    </row>
    <row r="266" spans="2:5" x14ac:dyDescent="0.3">
      <c r="B266" s="30" t="s">
        <v>76</v>
      </c>
      <c r="C266" s="12">
        <v>23</v>
      </c>
      <c r="D266" s="37"/>
      <c r="E266" s="37"/>
    </row>
    <row r="267" spans="2:5" x14ac:dyDescent="0.3">
      <c r="B267" s="31" t="s">
        <v>72</v>
      </c>
      <c r="C267" s="13">
        <v>4</v>
      </c>
      <c r="D267" s="37"/>
      <c r="E267" s="37"/>
    </row>
    <row r="268" spans="2:5" x14ac:dyDescent="0.3">
      <c r="B268" s="31" t="s">
        <v>75</v>
      </c>
      <c r="C268" s="13">
        <v>14</v>
      </c>
      <c r="D268" s="37"/>
      <c r="E268" s="37"/>
    </row>
    <row r="269" spans="2:5" x14ac:dyDescent="0.3">
      <c r="B269" s="31" t="s">
        <v>70</v>
      </c>
      <c r="C269" s="13">
        <v>3</v>
      </c>
      <c r="D269" s="37"/>
      <c r="E269" s="37"/>
    </row>
    <row r="270" spans="2:5" ht="15" thickBot="1" x14ac:dyDescent="0.35">
      <c r="B270" s="31" t="s">
        <v>73</v>
      </c>
      <c r="C270" s="13">
        <v>2</v>
      </c>
      <c r="D270" s="37"/>
      <c r="E270" s="37"/>
    </row>
    <row r="271" spans="2:5" ht="15" thickBot="1" x14ac:dyDescent="0.35">
      <c r="B271" s="15" t="s">
        <v>67</v>
      </c>
      <c r="C271" s="16">
        <v>25</v>
      </c>
      <c r="D271" s="35">
        <v>0.8</v>
      </c>
      <c r="E271" s="35">
        <v>0.8</v>
      </c>
    </row>
    <row r="272" spans="2:5" x14ac:dyDescent="0.3">
      <c r="B272" s="17" t="s">
        <v>1</v>
      </c>
      <c r="C272" s="18">
        <v>25</v>
      </c>
      <c r="D272" s="36">
        <f>C273/C272</f>
        <v>0.8</v>
      </c>
      <c r="E272" s="36">
        <v>0.8</v>
      </c>
    </row>
    <row r="273" spans="2:5" x14ac:dyDescent="0.3">
      <c r="B273" s="30" t="s">
        <v>94</v>
      </c>
      <c r="C273" s="12">
        <v>20</v>
      </c>
      <c r="D273" s="37"/>
      <c r="E273" s="37"/>
    </row>
    <row r="274" spans="2:5" x14ac:dyDescent="0.3">
      <c r="B274" s="30" t="s">
        <v>76</v>
      </c>
      <c r="C274" s="12">
        <v>5</v>
      </c>
      <c r="D274" s="37"/>
      <c r="E274" s="37"/>
    </row>
    <row r="275" spans="2:5" ht="15" thickBot="1" x14ac:dyDescent="0.35">
      <c r="B275" s="31" t="s">
        <v>75</v>
      </c>
      <c r="C275" s="13">
        <v>5</v>
      </c>
      <c r="D275" s="37"/>
      <c r="E275" s="37"/>
    </row>
    <row r="276" spans="2:5" ht="15" thickBot="1" x14ac:dyDescent="0.35">
      <c r="B276" s="15" t="s">
        <v>5</v>
      </c>
      <c r="C276" s="16">
        <v>93</v>
      </c>
      <c r="D276" s="35">
        <f>(C278+C283+C288)/C276</f>
        <v>0.83870967741935487</v>
      </c>
      <c r="E276" s="35">
        <v>0.84</v>
      </c>
    </row>
    <row r="277" spans="2:5" x14ac:dyDescent="0.3">
      <c r="B277" s="17" t="s">
        <v>1</v>
      </c>
      <c r="C277" s="18">
        <v>62</v>
      </c>
      <c r="D277" s="36">
        <f>C278/C277</f>
        <v>0.90322580645161288</v>
      </c>
      <c r="E277" s="36">
        <v>0.9</v>
      </c>
    </row>
    <row r="278" spans="2:5" x14ac:dyDescent="0.3">
      <c r="B278" s="30" t="s">
        <v>94</v>
      </c>
      <c r="C278" s="12">
        <v>56</v>
      </c>
      <c r="D278" s="37"/>
      <c r="E278" s="37"/>
    </row>
    <row r="279" spans="2:5" x14ac:dyDescent="0.3">
      <c r="B279" s="30" t="s">
        <v>76</v>
      </c>
      <c r="C279" s="12">
        <v>6</v>
      </c>
      <c r="D279" s="37"/>
      <c r="E279" s="37"/>
    </row>
    <row r="280" spans="2:5" x14ac:dyDescent="0.3">
      <c r="B280" s="31" t="s">
        <v>75</v>
      </c>
      <c r="C280" s="13">
        <v>4</v>
      </c>
      <c r="D280" s="37"/>
      <c r="E280" s="37"/>
    </row>
    <row r="281" spans="2:5" x14ac:dyDescent="0.3">
      <c r="B281" s="31" t="s">
        <v>70</v>
      </c>
      <c r="C281" s="13">
        <v>2</v>
      </c>
      <c r="D281" s="37"/>
      <c r="E281" s="37"/>
    </row>
    <row r="282" spans="2:5" x14ac:dyDescent="0.3">
      <c r="B282" s="17" t="s">
        <v>3</v>
      </c>
      <c r="C282" s="18">
        <v>14</v>
      </c>
      <c r="D282" s="36">
        <f>C283/C282</f>
        <v>0.35714285714285715</v>
      </c>
      <c r="E282" s="36">
        <v>0.36</v>
      </c>
    </row>
    <row r="283" spans="2:5" x14ac:dyDescent="0.3">
      <c r="B283" s="30" t="s">
        <v>94</v>
      </c>
      <c r="C283" s="12">
        <v>5</v>
      </c>
      <c r="D283" s="37"/>
      <c r="E283" s="37"/>
    </row>
    <row r="284" spans="2:5" x14ac:dyDescent="0.3">
      <c r="B284" s="30" t="s">
        <v>76</v>
      </c>
      <c r="C284" s="12">
        <v>9</v>
      </c>
      <c r="D284" s="37"/>
      <c r="E284" s="37"/>
    </row>
    <row r="285" spans="2:5" x14ac:dyDescent="0.3">
      <c r="B285" s="31" t="s">
        <v>75</v>
      </c>
      <c r="C285" s="13">
        <v>5</v>
      </c>
      <c r="D285" s="37"/>
      <c r="E285" s="37"/>
    </row>
    <row r="286" spans="2:5" x14ac:dyDescent="0.3">
      <c r="B286" s="31" t="s">
        <v>70</v>
      </c>
      <c r="C286" s="13">
        <v>4</v>
      </c>
      <c r="D286" s="37"/>
      <c r="E286" s="37"/>
    </row>
    <row r="287" spans="2:5" x14ac:dyDescent="0.3">
      <c r="B287" s="17" t="s">
        <v>10</v>
      </c>
      <c r="C287" s="18">
        <v>17</v>
      </c>
      <c r="D287" s="36">
        <f>C288/C287</f>
        <v>1</v>
      </c>
      <c r="E287" s="36">
        <v>1</v>
      </c>
    </row>
    <row r="288" spans="2:5" ht="15" thickBot="1" x14ac:dyDescent="0.35">
      <c r="B288" s="30" t="s">
        <v>94</v>
      </c>
      <c r="C288" s="12">
        <v>17</v>
      </c>
      <c r="D288" s="37"/>
      <c r="E288" s="37"/>
    </row>
    <row r="289" spans="2:5" ht="15" thickBot="1" x14ac:dyDescent="0.35">
      <c r="B289" s="15" t="s">
        <v>56</v>
      </c>
      <c r="C289" s="16">
        <v>31</v>
      </c>
      <c r="D289" s="35">
        <v>0.71</v>
      </c>
      <c r="E289" s="35">
        <v>0.71</v>
      </c>
    </row>
    <row r="290" spans="2:5" x14ac:dyDescent="0.3">
      <c r="B290" s="17" t="s">
        <v>1</v>
      </c>
      <c r="C290" s="18">
        <v>31</v>
      </c>
      <c r="D290" s="36">
        <f>C291/C290</f>
        <v>0.70967741935483875</v>
      </c>
      <c r="E290" s="36">
        <v>0.71</v>
      </c>
    </row>
    <row r="291" spans="2:5" x14ac:dyDescent="0.3">
      <c r="B291" s="30" t="s">
        <v>94</v>
      </c>
      <c r="C291" s="12">
        <v>22</v>
      </c>
      <c r="D291" s="37"/>
      <c r="E291" s="37"/>
    </row>
    <row r="292" spans="2:5" x14ac:dyDescent="0.3">
      <c r="B292" s="30" t="s">
        <v>69</v>
      </c>
      <c r="C292" s="12">
        <v>5</v>
      </c>
      <c r="D292" s="37"/>
      <c r="E292" s="37"/>
    </row>
    <row r="293" spans="2:5" x14ac:dyDescent="0.3">
      <c r="B293" s="31" t="s">
        <v>75</v>
      </c>
      <c r="C293" s="13">
        <v>5</v>
      </c>
      <c r="D293" s="37"/>
      <c r="E293" s="37"/>
    </row>
    <row r="294" spans="2:5" x14ac:dyDescent="0.3">
      <c r="B294" s="30" t="s">
        <v>76</v>
      </c>
      <c r="C294" s="12">
        <v>4</v>
      </c>
      <c r="D294" s="37"/>
      <c r="E294" s="37"/>
    </row>
    <row r="295" spans="2:5" ht="15" thickBot="1" x14ac:dyDescent="0.35">
      <c r="B295" s="31" t="s">
        <v>75</v>
      </c>
      <c r="C295" s="13">
        <v>4</v>
      </c>
      <c r="D295" s="37"/>
      <c r="E295" s="37"/>
    </row>
    <row r="296" spans="2:5" ht="15" thickBot="1" x14ac:dyDescent="0.35">
      <c r="B296" s="15" t="s">
        <v>49</v>
      </c>
      <c r="C296" s="16">
        <v>76</v>
      </c>
      <c r="D296" s="35">
        <f>(C298+C304+C308+C314)/C296</f>
        <v>0.60526315789473684</v>
      </c>
      <c r="E296" s="35">
        <v>0.61</v>
      </c>
    </row>
    <row r="297" spans="2:5" x14ac:dyDescent="0.3">
      <c r="B297" s="17" t="s">
        <v>16</v>
      </c>
      <c r="C297" s="18">
        <v>9</v>
      </c>
      <c r="D297" s="36">
        <f>C298/C297</f>
        <v>0.66666666666666663</v>
      </c>
      <c r="E297" s="36">
        <v>0.67</v>
      </c>
    </row>
    <row r="298" spans="2:5" x14ac:dyDescent="0.3">
      <c r="B298" s="30" t="s">
        <v>94</v>
      </c>
      <c r="C298" s="12">
        <v>6</v>
      </c>
      <c r="D298" s="37"/>
      <c r="E298" s="37"/>
    </row>
    <row r="299" spans="2:5" x14ac:dyDescent="0.3">
      <c r="B299" s="30" t="s">
        <v>69</v>
      </c>
      <c r="C299" s="12">
        <v>1</v>
      </c>
      <c r="D299" s="37"/>
      <c r="E299" s="37"/>
    </row>
    <row r="300" spans="2:5" x14ac:dyDescent="0.3">
      <c r="B300" s="31" t="s">
        <v>75</v>
      </c>
      <c r="C300" s="13">
        <v>1</v>
      </c>
      <c r="D300" s="37"/>
      <c r="E300" s="37"/>
    </row>
    <row r="301" spans="2:5" x14ac:dyDescent="0.3">
      <c r="B301" s="30" t="s">
        <v>76</v>
      </c>
      <c r="C301" s="12">
        <v>2</v>
      </c>
      <c r="D301" s="37"/>
      <c r="E301" s="37"/>
    </row>
    <row r="302" spans="2:5" x14ac:dyDescent="0.3">
      <c r="B302" s="31" t="s">
        <v>75</v>
      </c>
      <c r="C302" s="13">
        <v>2</v>
      </c>
      <c r="D302" s="37"/>
      <c r="E302" s="37"/>
    </row>
    <row r="303" spans="2:5" x14ac:dyDescent="0.3">
      <c r="B303" s="17" t="s">
        <v>1</v>
      </c>
      <c r="C303" s="18">
        <v>30</v>
      </c>
      <c r="D303" s="36">
        <f>C304/C303</f>
        <v>0.7</v>
      </c>
      <c r="E303" s="36">
        <v>0.7</v>
      </c>
    </row>
    <row r="304" spans="2:5" x14ac:dyDescent="0.3">
      <c r="B304" s="30" t="s">
        <v>94</v>
      </c>
      <c r="C304" s="12">
        <v>21</v>
      </c>
      <c r="D304" s="37"/>
      <c r="E304" s="37"/>
    </row>
    <row r="305" spans="2:5" x14ac:dyDescent="0.3">
      <c r="B305" s="30" t="s">
        <v>76</v>
      </c>
      <c r="C305" s="12">
        <v>9</v>
      </c>
      <c r="D305" s="37"/>
      <c r="E305" s="37"/>
    </row>
    <row r="306" spans="2:5" x14ac:dyDescent="0.3">
      <c r="B306" s="31" t="s">
        <v>75</v>
      </c>
      <c r="C306" s="13">
        <v>9</v>
      </c>
      <c r="D306" s="37"/>
      <c r="E306" s="37"/>
    </row>
    <row r="307" spans="2:5" x14ac:dyDescent="0.3">
      <c r="B307" s="17" t="s">
        <v>18</v>
      </c>
      <c r="C307" s="18">
        <v>17</v>
      </c>
      <c r="D307" s="36">
        <f>C308/C307</f>
        <v>0.35294117647058826</v>
      </c>
      <c r="E307" s="36">
        <v>0.35</v>
      </c>
    </row>
    <row r="308" spans="2:5" x14ac:dyDescent="0.3">
      <c r="B308" s="30" t="s">
        <v>94</v>
      </c>
      <c r="C308" s="12">
        <v>6</v>
      </c>
      <c r="D308" s="37"/>
      <c r="E308" s="37"/>
    </row>
    <row r="309" spans="2:5" x14ac:dyDescent="0.3">
      <c r="B309" s="30" t="s">
        <v>69</v>
      </c>
      <c r="C309" s="12">
        <v>4</v>
      </c>
      <c r="D309" s="37"/>
      <c r="E309" s="37"/>
    </row>
    <row r="310" spans="2:5" x14ac:dyDescent="0.3">
      <c r="B310" s="31" t="s">
        <v>75</v>
      </c>
      <c r="C310" s="13">
        <v>4</v>
      </c>
      <c r="D310" s="37"/>
      <c r="E310" s="37"/>
    </row>
    <row r="311" spans="2:5" x14ac:dyDescent="0.3">
      <c r="B311" s="30" t="s">
        <v>76</v>
      </c>
      <c r="C311" s="12">
        <v>7</v>
      </c>
      <c r="D311" s="37"/>
      <c r="E311" s="37"/>
    </row>
    <row r="312" spans="2:5" x14ac:dyDescent="0.3">
      <c r="B312" s="31" t="s">
        <v>75</v>
      </c>
      <c r="C312" s="13">
        <v>7</v>
      </c>
      <c r="D312" s="37"/>
      <c r="E312" s="37"/>
    </row>
    <row r="313" spans="2:5" x14ac:dyDescent="0.3">
      <c r="B313" s="17" t="s">
        <v>10</v>
      </c>
      <c r="C313" s="18">
        <v>20</v>
      </c>
      <c r="D313" s="36">
        <f>C314/C313</f>
        <v>0.65</v>
      </c>
      <c r="E313" s="36">
        <v>0.65</v>
      </c>
    </row>
    <row r="314" spans="2:5" x14ac:dyDescent="0.3">
      <c r="B314" s="30" t="s">
        <v>94</v>
      </c>
      <c r="C314" s="12">
        <v>13</v>
      </c>
      <c r="D314" s="37"/>
      <c r="E314" s="37"/>
    </row>
    <row r="315" spans="2:5" x14ac:dyDescent="0.3">
      <c r="B315" s="30" t="s">
        <v>69</v>
      </c>
      <c r="C315" s="12">
        <v>4</v>
      </c>
      <c r="D315" s="37"/>
      <c r="E315" s="37"/>
    </row>
    <row r="316" spans="2:5" x14ac:dyDescent="0.3">
      <c r="B316" s="31" t="s">
        <v>75</v>
      </c>
      <c r="C316" s="13">
        <v>4</v>
      </c>
      <c r="D316" s="37"/>
      <c r="E316" s="37"/>
    </row>
    <row r="317" spans="2:5" x14ac:dyDescent="0.3">
      <c r="B317" s="30" t="s">
        <v>76</v>
      </c>
      <c r="C317" s="12">
        <v>3</v>
      </c>
      <c r="D317" s="37"/>
      <c r="E317" s="37"/>
    </row>
    <row r="318" spans="2:5" ht="15" thickBot="1" x14ac:dyDescent="0.35">
      <c r="B318" s="31" t="s">
        <v>75</v>
      </c>
      <c r="C318" s="13">
        <v>3</v>
      </c>
      <c r="D318" s="37"/>
      <c r="E318" s="37"/>
    </row>
    <row r="319" spans="2:5" ht="15" thickBot="1" x14ac:dyDescent="0.35">
      <c r="B319" s="15" t="s">
        <v>6</v>
      </c>
      <c r="C319" s="16">
        <v>134</v>
      </c>
      <c r="D319" s="35">
        <f>(C321+C328+C334)/C319</f>
        <v>0.80597014925373134</v>
      </c>
      <c r="E319" s="35">
        <v>0.81</v>
      </c>
    </row>
    <row r="320" spans="2:5" x14ac:dyDescent="0.3">
      <c r="B320" s="17" t="s">
        <v>1</v>
      </c>
      <c r="C320" s="18">
        <v>81</v>
      </c>
      <c r="D320" s="36">
        <f>C321/C320</f>
        <v>0.72839506172839508</v>
      </c>
      <c r="E320" s="36">
        <v>0.73</v>
      </c>
    </row>
    <row r="321" spans="2:5" x14ac:dyDescent="0.3">
      <c r="B321" s="30" t="s">
        <v>94</v>
      </c>
      <c r="C321" s="12">
        <v>59</v>
      </c>
      <c r="D321" s="37"/>
      <c r="E321" s="37"/>
    </row>
    <row r="322" spans="2:5" x14ac:dyDescent="0.3">
      <c r="B322" s="30" t="s">
        <v>69</v>
      </c>
      <c r="C322" s="12">
        <v>7</v>
      </c>
      <c r="D322" s="37"/>
      <c r="E322" s="37"/>
    </row>
    <row r="323" spans="2:5" x14ac:dyDescent="0.3">
      <c r="B323" s="31" t="s">
        <v>75</v>
      </c>
      <c r="C323" s="13">
        <v>7</v>
      </c>
      <c r="D323" s="37"/>
      <c r="E323" s="37"/>
    </row>
    <row r="324" spans="2:5" x14ac:dyDescent="0.3">
      <c r="B324" s="30" t="s">
        <v>76</v>
      </c>
      <c r="C324" s="12">
        <v>15</v>
      </c>
      <c r="D324" s="37"/>
      <c r="E324" s="37"/>
    </row>
    <row r="325" spans="2:5" x14ac:dyDescent="0.3">
      <c r="B325" s="31" t="s">
        <v>75</v>
      </c>
      <c r="C325" s="13">
        <v>11</v>
      </c>
      <c r="D325" s="37"/>
      <c r="E325" s="37"/>
    </row>
    <row r="326" spans="2:5" x14ac:dyDescent="0.3">
      <c r="B326" s="31" t="s">
        <v>70</v>
      </c>
      <c r="C326" s="13">
        <v>4</v>
      </c>
      <c r="D326" s="37"/>
      <c r="E326" s="37"/>
    </row>
    <row r="327" spans="2:5" x14ac:dyDescent="0.3">
      <c r="B327" s="17" t="s">
        <v>3</v>
      </c>
      <c r="C327" s="18">
        <v>22</v>
      </c>
      <c r="D327" s="36">
        <f>C328/C327</f>
        <v>0.90909090909090906</v>
      </c>
      <c r="E327" s="36">
        <v>0.91</v>
      </c>
    </row>
    <row r="328" spans="2:5" x14ac:dyDescent="0.3">
      <c r="B328" s="30" t="s">
        <v>94</v>
      </c>
      <c r="C328" s="12">
        <v>20</v>
      </c>
      <c r="D328" s="37"/>
      <c r="E328" s="37"/>
    </row>
    <row r="329" spans="2:5" x14ac:dyDescent="0.3">
      <c r="B329" s="30" t="s">
        <v>69</v>
      </c>
      <c r="C329" s="12">
        <v>1</v>
      </c>
      <c r="D329" s="37"/>
      <c r="E329" s="37"/>
    </row>
    <row r="330" spans="2:5" x14ac:dyDescent="0.3">
      <c r="B330" s="31" t="s">
        <v>73</v>
      </c>
      <c r="C330" s="13">
        <v>1</v>
      </c>
      <c r="D330" s="37"/>
      <c r="E330" s="37"/>
    </row>
    <row r="331" spans="2:5" x14ac:dyDescent="0.3">
      <c r="B331" s="30" t="s">
        <v>76</v>
      </c>
      <c r="C331" s="12">
        <v>1</v>
      </c>
      <c r="D331" s="37"/>
      <c r="E331" s="37"/>
    </row>
    <row r="332" spans="2:5" x14ac:dyDescent="0.3">
      <c r="B332" s="31" t="s">
        <v>70</v>
      </c>
      <c r="C332" s="13">
        <v>1</v>
      </c>
      <c r="D332" s="37"/>
      <c r="E332" s="37"/>
    </row>
    <row r="333" spans="2:5" x14ac:dyDescent="0.3">
      <c r="B333" s="17" t="s">
        <v>10</v>
      </c>
      <c r="C333" s="18">
        <v>31</v>
      </c>
      <c r="D333" s="36">
        <f>C334/C333</f>
        <v>0.93548387096774188</v>
      </c>
      <c r="E333" s="36">
        <v>0.94</v>
      </c>
    </row>
    <row r="334" spans="2:5" x14ac:dyDescent="0.3">
      <c r="B334" s="30" t="s">
        <v>94</v>
      </c>
      <c r="C334" s="12">
        <v>29</v>
      </c>
      <c r="D334" s="37"/>
      <c r="E334" s="37"/>
    </row>
    <row r="335" spans="2:5" x14ac:dyDescent="0.3">
      <c r="B335" s="30" t="s">
        <v>69</v>
      </c>
      <c r="C335" s="12">
        <v>2</v>
      </c>
      <c r="D335" s="37"/>
      <c r="E335" s="37"/>
    </row>
    <row r="336" spans="2:5" x14ac:dyDescent="0.3">
      <c r="B336" s="31" t="s">
        <v>70</v>
      </c>
      <c r="C336" s="13">
        <v>1</v>
      </c>
      <c r="D336" s="37"/>
      <c r="E336" s="37"/>
    </row>
    <row r="337" spans="2:5" ht="15" thickBot="1" x14ac:dyDescent="0.35">
      <c r="B337" s="31" t="s">
        <v>73</v>
      </c>
      <c r="C337" s="13">
        <v>1</v>
      </c>
      <c r="D337" s="37"/>
      <c r="E337" s="37"/>
    </row>
    <row r="338" spans="2:5" ht="15" thickBot="1" x14ac:dyDescent="0.35">
      <c r="B338" s="15" t="s">
        <v>68</v>
      </c>
      <c r="C338" s="16">
        <v>120</v>
      </c>
      <c r="D338" s="35">
        <f>(C340+C348+C352)/C338</f>
        <v>0.80833333333333335</v>
      </c>
      <c r="E338" s="35">
        <f>(C340+C348+C352)/(C338-C344-C350)</f>
        <v>0.88990825688073394</v>
      </c>
    </row>
    <row r="339" spans="2:5" x14ac:dyDescent="0.3">
      <c r="B339" s="17" t="s">
        <v>1</v>
      </c>
      <c r="C339" s="18">
        <v>93</v>
      </c>
      <c r="D339" s="36">
        <f>C340/C339</f>
        <v>0.76344086021505375</v>
      </c>
      <c r="E339" s="36">
        <f>C340/(C339-C344)</f>
        <v>0.85542168674698793</v>
      </c>
    </row>
    <row r="340" spans="2:5" x14ac:dyDescent="0.3">
      <c r="B340" s="30" t="s">
        <v>94</v>
      </c>
      <c r="C340" s="12">
        <v>71</v>
      </c>
      <c r="D340" s="37"/>
      <c r="E340" s="37"/>
    </row>
    <row r="341" spans="2:5" x14ac:dyDescent="0.3">
      <c r="B341" s="30" t="s">
        <v>69</v>
      </c>
      <c r="C341" s="12">
        <v>1</v>
      </c>
      <c r="D341" s="37"/>
      <c r="E341" s="37"/>
    </row>
    <row r="342" spans="2:5" x14ac:dyDescent="0.3">
      <c r="B342" s="31" t="s">
        <v>75</v>
      </c>
      <c r="C342" s="13">
        <v>1</v>
      </c>
      <c r="D342" s="37"/>
      <c r="E342" s="37"/>
    </row>
    <row r="343" spans="2:5" x14ac:dyDescent="0.3">
      <c r="B343" s="30" t="s">
        <v>76</v>
      </c>
      <c r="C343" s="12">
        <v>21</v>
      </c>
      <c r="D343" s="37"/>
      <c r="E343" s="37"/>
    </row>
    <row r="344" spans="2:5" x14ac:dyDescent="0.3">
      <c r="B344" s="31" t="s">
        <v>72</v>
      </c>
      <c r="C344" s="13">
        <v>10</v>
      </c>
      <c r="D344" s="37"/>
      <c r="E344" s="37"/>
    </row>
    <row r="345" spans="2:5" x14ac:dyDescent="0.3">
      <c r="B345" s="31" t="s">
        <v>75</v>
      </c>
      <c r="C345" s="13">
        <v>3</v>
      </c>
      <c r="D345" s="37"/>
      <c r="E345" s="37"/>
    </row>
    <row r="346" spans="2:5" x14ac:dyDescent="0.3">
      <c r="B346" s="31" t="s">
        <v>70</v>
      </c>
      <c r="C346" s="13">
        <v>8</v>
      </c>
      <c r="D346" s="37"/>
      <c r="E346" s="37"/>
    </row>
    <row r="347" spans="2:5" x14ac:dyDescent="0.3">
      <c r="B347" s="17" t="s">
        <v>3</v>
      </c>
      <c r="C347" s="18">
        <v>14</v>
      </c>
      <c r="D347" s="36">
        <f>C348/C347</f>
        <v>0.9285714285714286</v>
      </c>
      <c r="E347" s="36">
        <f>C348/(C347-C350)</f>
        <v>1</v>
      </c>
    </row>
    <row r="348" spans="2:5" x14ac:dyDescent="0.3">
      <c r="B348" s="30" t="s">
        <v>94</v>
      </c>
      <c r="C348" s="12">
        <v>13</v>
      </c>
      <c r="D348" s="37"/>
      <c r="E348" s="37"/>
    </row>
    <row r="349" spans="2:5" x14ac:dyDescent="0.3">
      <c r="B349" s="30" t="s">
        <v>76</v>
      </c>
      <c r="C349" s="12">
        <v>1</v>
      </c>
      <c r="D349" s="37"/>
      <c r="E349" s="37"/>
    </row>
    <row r="350" spans="2:5" x14ac:dyDescent="0.3">
      <c r="B350" s="31" t="s">
        <v>72</v>
      </c>
      <c r="C350" s="13">
        <v>1</v>
      </c>
      <c r="D350" s="37"/>
      <c r="E350" s="37"/>
    </row>
    <row r="351" spans="2:5" x14ac:dyDescent="0.3">
      <c r="B351" s="17" t="s">
        <v>10</v>
      </c>
      <c r="C351" s="18">
        <v>13</v>
      </c>
      <c r="D351" s="36">
        <f>C352/C351</f>
        <v>1</v>
      </c>
      <c r="E351" s="36">
        <v>1</v>
      </c>
    </row>
    <row r="352" spans="2:5" ht="15" thickBot="1" x14ac:dyDescent="0.35">
      <c r="B352" s="30" t="s">
        <v>94</v>
      </c>
      <c r="C352" s="12">
        <v>13</v>
      </c>
      <c r="D352" s="37"/>
      <c r="E352" s="37"/>
    </row>
    <row r="353" spans="2:5" ht="15" thickBot="1" x14ac:dyDescent="0.35">
      <c r="B353" s="15" t="s">
        <v>45</v>
      </c>
      <c r="C353" s="16">
        <v>75</v>
      </c>
      <c r="D353" s="35">
        <f>(C355+C359)/C353</f>
        <v>0.28000000000000003</v>
      </c>
      <c r="E353" s="35">
        <v>0.28000000000000003</v>
      </c>
    </row>
    <row r="354" spans="2:5" x14ac:dyDescent="0.3">
      <c r="B354" s="17" t="s">
        <v>1</v>
      </c>
      <c r="C354" s="18">
        <v>62</v>
      </c>
      <c r="D354" s="36">
        <f>C355/C354</f>
        <v>0.20967741935483872</v>
      </c>
      <c r="E354" s="36">
        <v>0.21</v>
      </c>
    </row>
    <row r="355" spans="2:5" x14ac:dyDescent="0.3">
      <c r="B355" s="30" t="s">
        <v>94</v>
      </c>
      <c r="C355" s="12">
        <v>13</v>
      </c>
      <c r="D355" s="37"/>
      <c r="E355" s="37"/>
    </row>
    <row r="356" spans="2:5" x14ac:dyDescent="0.3">
      <c r="B356" s="30" t="s">
        <v>76</v>
      </c>
      <c r="C356" s="12">
        <v>49</v>
      </c>
      <c r="D356" s="37"/>
      <c r="E356" s="37"/>
    </row>
    <row r="357" spans="2:5" x14ac:dyDescent="0.3">
      <c r="B357" s="31" t="s">
        <v>75</v>
      </c>
      <c r="C357" s="13">
        <v>49</v>
      </c>
      <c r="D357" s="37"/>
      <c r="E357" s="37"/>
    </row>
    <row r="358" spans="2:5" x14ac:dyDescent="0.3">
      <c r="B358" s="17" t="s">
        <v>3</v>
      </c>
      <c r="C358" s="18">
        <v>13</v>
      </c>
      <c r="D358" s="36">
        <f>C359/C358</f>
        <v>0.61538461538461542</v>
      </c>
      <c r="E358" s="36">
        <v>0.62</v>
      </c>
    </row>
    <row r="359" spans="2:5" x14ac:dyDescent="0.3">
      <c r="B359" s="30" t="s">
        <v>94</v>
      </c>
      <c r="C359" s="12">
        <v>8</v>
      </c>
      <c r="D359" s="37"/>
      <c r="E359" s="37"/>
    </row>
    <row r="360" spans="2:5" x14ac:dyDescent="0.3">
      <c r="B360" s="30" t="s">
        <v>76</v>
      </c>
      <c r="C360" s="12">
        <v>5</v>
      </c>
      <c r="D360" s="37"/>
      <c r="E360" s="37"/>
    </row>
    <row r="361" spans="2:5" ht="15" thickBot="1" x14ac:dyDescent="0.35">
      <c r="B361" s="31" t="s">
        <v>75</v>
      </c>
      <c r="C361" s="13">
        <v>5</v>
      </c>
      <c r="D361" s="37"/>
      <c r="E361" s="37"/>
    </row>
    <row r="362" spans="2:5" ht="15" thickBot="1" x14ac:dyDescent="0.35">
      <c r="B362" s="15" t="s">
        <v>35</v>
      </c>
      <c r="C362" s="16">
        <v>9</v>
      </c>
      <c r="D362" s="35">
        <v>0</v>
      </c>
      <c r="E362" s="35">
        <v>0</v>
      </c>
    </row>
    <row r="363" spans="2:5" x14ac:dyDescent="0.3">
      <c r="B363" s="17" t="s">
        <v>36</v>
      </c>
      <c r="C363" s="18">
        <v>9</v>
      </c>
      <c r="D363" s="36">
        <f>0/C363</f>
        <v>0</v>
      </c>
      <c r="E363" s="36">
        <v>0</v>
      </c>
    </row>
    <row r="364" spans="2:5" x14ac:dyDescent="0.3">
      <c r="B364" s="30" t="s">
        <v>69</v>
      </c>
      <c r="C364" s="12">
        <v>3</v>
      </c>
      <c r="D364" s="37"/>
      <c r="E364" s="37"/>
    </row>
    <row r="365" spans="2:5" x14ac:dyDescent="0.3">
      <c r="B365" s="31" t="s">
        <v>75</v>
      </c>
      <c r="C365" s="13">
        <v>3</v>
      </c>
      <c r="D365" s="37"/>
      <c r="E365" s="37"/>
    </row>
    <row r="366" spans="2:5" x14ac:dyDescent="0.3">
      <c r="B366" s="30" t="s">
        <v>76</v>
      </c>
      <c r="C366" s="12">
        <v>6</v>
      </c>
      <c r="D366" s="37"/>
      <c r="E366" s="37"/>
    </row>
    <row r="367" spans="2:5" ht="15" thickBot="1" x14ac:dyDescent="0.35">
      <c r="B367" s="31" t="s">
        <v>75</v>
      </c>
      <c r="C367" s="13">
        <v>6</v>
      </c>
      <c r="D367" s="37"/>
      <c r="E367" s="37"/>
    </row>
    <row r="368" spans="2:5" ht="15" thickBot="1" x14ac:dyDescent="0.35">
      <c r="B368" s="15" t="s">
        <v>0</v>
      </c>
      <c r="C368" s="16">
        <v>93</v>
      </c>
      <c r="D368" s="35">
        <v>0.84</v>
      </c>
      <c r="E368" s="35">
        <v>0.84</v>
      </c>
    </row>
    <row r="369" spans="2:5" x14ac:dyDescent="0.3">
      <c r="B369" s="17" t="s">
        <v>1</v>
      </c>
      <c r="C369" s="18">
        <v>93</v>
      </c>
      <c r="D369" s="36">
        <f>C370/C369</f>
        <v>0.83870967741935487</v>
      </c>
      <c r="E369" s="36">
        <v>0.84</v>
      </c>
    </row>
    <row r="370" spans="2:5" x14ac:dyDescent="0.3">
      <c r="B370" s="30" t="s">
        <v>94</v>
      </c>
      <c r="C370" s="12">
        <v>78</v>
      </c>
      <c r="D370" s="37"/>
      <c r="E370" s="37"/>
    </row>
    <row r="371" spans="2:5" x14ac:dyDescent="0.3">
      <c r="B371" s="30" t="s">
        <v>76</v>
      </c>
      <c r="C371" s="12">
        <v>15</v>
      </c>
      <c r="D371" s="37"/>
      <c r="E371" s="37"/>
    </row>
    <row r="372" spans="2:5" ht="15" thickBot="1" x14ac:dyDescent="0.35">
      <c r="B372" s="32" t="s">
        <v>75</v>
      </c>
      <c r="C372" s="27">
        <v>15</v>
      </c>
      <c r="D372" s="38"/>
      <c r="E372" s="38"/>
    </row>
    <row r="373" spans="2:5" ht="15" thickBot="1" x14ac:dyDescent="0.35">
      <c r="B373" s="10" t="s">
        <v>92</v>
      </c>
      <c r="C373" s="7">
        <f>C8+C27+C36+C44+C52+C59+C68+C93+C128+C133+C153+C214+C219+C227+C232+C237+C246+C261+C271+C276+C289+C296+C319+C338+C353+C362+C368</f>
        <v>3615</v>
      </c>
      <c r="D373" s="47">
        <f>C374/C373</f>
        <v>0.68409405255878286</v>
      </c>
      <c r="E373" s="47">
        <f>C374/(C373-C33-C40-C58-C63-C64-C74-C82-C90-C97-C102-C104-C105-C112-C124-C157-C163-C166-C167-C174-C175-C182-C183-C200-C201-C204-C205-C211-C223-C236-C243-C267-C344-C350)</f>
        <v>0.7401975456450165</v>
      </c>
    </row>
    <row r="374" spans="2:5" ht="15" thickBot="1" x14ac:dyDescent="0.35">
      <c r="B374" s="9" t="s">
        <v>93</v>
      </c>
      <c r="C374" s="9">
        <f>C10+C18+C22+C29+C38+C46+C54+C61+C70+C78+C86+C95+C100+C110+C117+C122+C130+C135+C142+C147+C155+C161+C172+C178+C187+C194+C198+C209+C216+C221+C229+C234+C239+C248+C252+C258+C263+C273+C278+C283+C288+C291+C298+C304+C308+C314+C321+C328+C334+C340+C348+C352+C355+C359+C370</f>
        <v>2473</v>
      </c>
      <c r="D374" s="49"/>
      <c r="E374" s="49"/>
    </row>
    <row r="375" spans="2:5" x14ac:dyDescent="0.3">
      <c r="B375" s="56" t="s">
        <v>91</v>
      </c>
      <c r="C375" s="56"/>
      <c r="D375" s="56"/>
      <c r="E375" s="56"/>
    </row>
  </sheetData>
  <mergeCells count="7">
    <mergeCell ref="D373:D374"/>
    <mergeCell ref="E373:E374"/>
    <mergeCell ref="B375:E375"/>
    <mergeCell ref="B6:B7"/>
    <mergeCell ref="C6:C7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146"/>
  <sheetViews>
    <sheetView workbookViewId="0">
      <selection activeCell="B6" sqref="B6:E1146"/>
    </sheetView>
  </sheetViews>
  <sheetFormatPr baseColWidth="10" defaultRowHeight="14.4" x14ac:dyDescent="0.3"/>
  <cols>
    <col min="2" max="2" width="34.33203125" bestFit="1" customWidth="1"/>
    <col min="3" max="3" width="19.21875" bestFit="1" customWidth="1"/>
    <col min="4" max="4" width="15.5546875" style="34" customWidth="1"/>
    <col min="5" max="5" width="19.44140625" style="34" customWidth="1"/>
  </cols>
  <sheetData>
    <row r="1" spans="1:6" s="4" customFormat="1" ht="15.6" x14ac:dyDescent="0.3">
      <c r="A1" s="5" t="s">
        <v>77</v>
      </c>
      <c r="D1" s="33"/>
      <c r="E1" s="33"/>
    </row>
    <row r="2" spans="1:6" s="4" customFormat="1" ht="15.6" x14ac:dyDescent="0.3">
      <c r="A2" s="5" t="s">
        <v>88</v>
      </c>
      <c r="D2" s="33"/>
      <c r="E2" s="33"/>
    </row>
    <row r="3" spans="1:6" s="4" customFormat="1" ht="15.6" x14ac:dyDescent="0.3">
      <c r="A3" s="5" t="s">
        <v>79</v>
      </c>
      <c r="D3" s="33"/>
      <c r="E3" s="33"/>
    </row>
    <row r="5" spans="1:6" ht="15" thickBot="1" x14ac:dyDescent="0.35"/>
    <row r="6" spans="1:6" ht="14.4" customHeight="1" x14ac:dyDescent="0.3">
      <c r="B6" s="57" t="s">
        <v>95</v>
      </c>
      <c r="C6" s="57" t="s">
        <v>85</v>
      </c>
      <c r="D6" s="59" t="s">
        <v>86</v>
      </c>
      <c r="E6" s="59" t="s">
        <v>87</v>
      </c>
    </row>
    <row r="7" spans="1:6" ht="15" thickBot="1" x14ac:dyDescent="0.35">
      <c r="B7" s="58"/>
      <c r="C7" s="58"/>
      <c r="D7" s="60"/>
      <c r="E7" s="60"/>
    </row>
    <row r="8" spans="1:6" ht="15" thickBot="1" x14ac:dyDescent="0.35">
      <c r="B8" s="15" t="s">
        <v>14</v>
      </c>
      <c r="C8" s="16">
        <v>1413</v>
      </c>
      <c r="D8" s="35">
        <f>(C10+C21+C33+C40+C49+C64+C75+C86+C96+C107+C120+C128+C140+C151)/C8</f>
        <v>0.24486907289455059</v>
      </c>
      <c r="E8" s="35">
        <f>(C10+C21+C33+C40+C49+C64+C75+C86+C96+C107+C120+C128+C140+C151)/(C8-C12-C15-C16-C23-C24-C29-C37-C44-C51-C54-C55-C61-C66-C69-C70-C77-C80-C81-C90-C91-C98-C101-C102-C109-C110-C114-C115-C124-C130-C131-C136-C142-C145-C146-C153)</f>
        <v>0.34773869346733666</v>
      </c>
      <c r="F8" s="39"/>
    </row>
    <row r="9" spans="1:6" x14ac:dyDescent="0.3">
      <c r="B9" s="17" t="s">
        <v>24</v>
      </c>
      <c r="C9" s="18">
        <v>57</v>
      </c>
      <c r="D9" s="36">
        <f>C10/C9</f>
        <v>0.31578947368421051</v>
      </c>
      <c r="E9" s="36">
        <f>C10/(C9-C12-C15-C16)</f>
        <v>0.5</v>
      </c>
    </row>
    <row r="10" spans="1:6" x14ac:dyDescent="0.3">
      <c r="B10" s="30" t="s">
        <v>94</v>
      </c>
      <c r="C10" s="12">
        <v>18</v>
      </c>
      <c r="D10" s="37"/>
      <c r="E10" s="37"/>
    </row>
    <row r="11" spans="1:6" x14ac:dyDescent="0.3">
      <c r="B11" s="30" t="s">
        <v>69</v>
      </c>
      <c r="C11" s="12">
        <v>4</v>
      </c>
      <c r="D11" s="37"/>
      <c r="E11" s="37"/>
    </row>
    <row r="12" spans="1:6" x14ac:dyDescent="0.3">
      <c r="B12" s="31" t="s">
        <v>72</v>
      </c>
      <c r="C12" s="13">
        <v>3</v>
      </c>
      <c r="D12" s="37"/>
      <c r="E12" s="37"/>
    </row>
    <row r="13" spans="1:6" x14ac:dyDescent="0.3">
      <c r="B13" s="31" t="s">
        <v>75</v>
      </c>
      <c r="C13" s="13">
        <v>1</v>
      </c>
      <c r="D13" s="37"/>
      <c r="E13" s="37"/>
    </row>
    <row r="14" spans="1:6" x14ac:dyDescent="0.3">
      <c r="B14" s="30" t="s">
        <v>76</v>
      </c>
      <c r="C14" s="12">
        <v>35</v>
      </c>
      <c r="D14" s="37"/>
      <c r="E14" s="37"/>
    </row>
    <row r="15" spans="1:6" x14ac:dyDescent="0.3">
      <c r="B15" s="31" t="s">
        <v>71</v>
      </c>
      <c r="C15" s="13">
        <v>4</v>
      </c>
      <c r="D15" s="37"/>
      <c r="E15" s="37"/>
    </row>
    <row r="16" spans="1:6" x14ac:dyDescent="0.3">
      <c r="B16" s="31" t="s">
        <v>72</v>
      </c>
      <c r="C16" s="13">
        <v>14</v>
      </c>
      <c r="D16" s="37"/>
      <c r="E16" s="37"/>
    </row>
    <row r="17" spans="2:5" x14ac:dyDescent="0.3">
      <c r="B17" s="31" t="s">
        <v>75</v>
      </c>
      <c r="C17" s="13">
        <v>4</v>
      </c>
      <c r="D17" s="37"/>
      <c r="E17" s="37"/>
    </row>
    <row r="18" spans="2:5" x14ac:dyDescent="0.3">
      <c r="B18" s="31" t="s">
        <v>70</v>
      </c>
      <c r="C18" s="13">
        <v>5</v>
      </c>
      <c r="D18" s="37"/>
      <c r="E18" s="37"/>
    </row>
    <row r="19" spans="2:5" x14ac:dyDescent="0.3">
      <c r="B19" s="31" t="s">
        <v>73</v>
      </c>
      <c r="C19" s="13">
        <v>8</v>
      </c>
      <c r="D19" s="37"/>
      <c r="E19" s="37"/>
    </row>
    <row r="20" spans="2:5" x14ac:dyDescent="0.3">
      <c r="B20" s="17" t="s">
        <v>16</v>
      </c>
      <c r="C20" s="18">
        <v>56</v>
      </c>
      <c r="D20" s="36">
        <f>C21/C20</f>
        <v>0.39285714285714285</v>
      </c>
      <c r="E20" s="36">
        <f>C21/(C20-C23-C24-C29)</f>
        <v>0.57894736842105265</v>
      </c>
    </row>
    <row r="21" spans="2:5" x14ac:dyDescent="0.3">
      <c r="B21" s="30" t="s">
        <v>94</v>
      </c>
      <c r="C21" s="12">
        <v>22</v>
      </c>
      <c r="D21" s="37"/>
      <c r="E21" s="37"/>
    </row>
    <row r="22" spans="2:5" x14ac:dyDescent="0.3">
      <c r="B22" s="30" t="s">
        <v>69</v>
      </c>
      <c r="C22" s="12">
        <v>26</v>
      </c>
      <c r="D22" s="37"/>
      <c r="E22" s="37"/>
    </row>
    <row r="23" spans="2:5" x14ac:dyDescent="0.3">
      <c r="B23" s="31" t="s">
        <v>71</v>
      </c>
      <c r="C23" s="13">
        <v>1</v>
      </c>
      <c r="D23" s="37"/>
      <c r="E23" s="37"/>
    </row>
    <row r="24" spans="2:5" x14ac:dyDescent="0.3">
      <c r="B24" s="31" t="s">
        <v>72</v>
      </c>
      <c r="C24" s="13">
        <v>14</v>
      </c>
      <c r="D24" s="37"/>
      <c r="E24" s="37"/>
    </row>
    <row r="25" spans="2:5" x14ac:dyDescent="0.3">
      <c r="B25" s="31" t="s">
        <v>75</v>
      </c>
      <c r="C25" s="13">
        <v>3</v>
      </c>
      <c r="D25" s="37"/>
      <c r="E25" s="37"/>
    </row>
    <row r="26" spans="2:5" x14ac:dyDescent="0.3">
      <c r="B26" s="31" t="s">
        <v>70</v>
      </c>
      <c r="C26" s="13">
        <v>3</v>
      </c>
      <c r="D26" s="37"/>
      <c r="E26" s="37"/>
    </row>
    <row r="27" spans="2:5" x14ac:dyDescent="0.3">
      <c r="B27" s="31" t="s">
        <v>73</v>
      </c>
      <c r="C27" s="13">
        <v>5</v>
      </c>
      <c r="D27" s="37"/>
      <c r="E27" s="37"/>
    </row>
    <row r="28" spans="2:5" x14ac:dyDescent="0.3">
      <c r="B28" s="30" t="s">
        <v>76</v>
      </c>
      <c r="C28" s="12">
        <v>8</v>
      </c>
      <c r="D28" s="37"/>
      <c r="E28" s="37"/>
    </row>
    <row r="29" spans="2:5" x14ac:dyDescent="0.3">
      <c r="B29" s="31" t="s">
        <v>72</v>
      </c>
      <c r="C29" s="13">
        <v>3</v>
      </c>
      <c r="D29" s="37"/>
      <c r="E29" s="37"/>
    </row>
    <row r="30" spans="2:5" x14ac:dyDescent="0.3">
      <c r="B30" s="31" t="s">
        <v>75</v>
      </c>
      <c r="C30" s="13">
        <v>3</v>
      </c>
      <c r="D30" s="37"/>
      <c r="E30" s="37"/>
    </row>
    <row r="31" spans="2:5" x14ac:dyDescent="0.3">
      <c r="B31" s="31" t="s">
        <v>73</v>
      </c>
      <c r="C31" s="13">
        <v>2</v>
      </c>
      <c r="D31" s="37"/>
      <c r="E31" s="37"/>
    </row>
    <row r="32" spans="2:5" x14ac:dyDescent="0.3">
      <c r="B32" s="17" t="s">
        <v>59</v>
      </c>
      <c r="C32" s="18">
        <v>14</v>
      </c>
      <c r="D32" s="36">
        <f>C33/C32</f>
        <v>0.21428571428571427</v>
      </c>
      <c r="E32" s="36">
        <f>C33/(C32-C37)</f>
        <v>0.27272727272727271</v>
      </c>
    </row>
    <row r="33" spans="2:5" x14ac:dyDescent="0.3">
      <c r="B33" s="30" t="s">
        <v>94</v>
      </c>
      <c r="C33" s="12">
        <v>3</v>
      </c>
      <c r="D33" s="37"/>
      <c r="E33" s="37"/>
    </row>
    <row r="34" spans="2:5" x14ac:dyDescent="0.3">
      <c r="B34" s="30" t="s">
        <v>69</v>
      </c>
      <c r="C34" s="12">
        <v>6</v>
      </c>
      <c r="D34" s="37"/>
      <c r="E34" s="37"/>
    </row>
    <row r="35" spans="2:5" x14ac:dyDescent="0.3">
      <c r="B35" s="31" t="s">
        <v>75</v>
      </c>
      <c r="C35" s="13">
        <v>6</v>
      </c>
      <c r="D35" s="37"/>
      <c r="E35" s="37"/>
    </row>
    <row r="36" spans="2:5" x14ac:dyDescent="0.3">
      <c r="B36" s="30" t="s">
        <v>76</v>
      </c>
      <c r="C36" s="12">
        <v>5</v>
      </c>
      <c r="D36" s="37"/>
      <c r="E36" s="37"/>
    </row>
    <row r="37" spans="2:5" x14ac:dyDescent="0.3">
      <c r="B37" s="31" t="s">
        <v>72</v>
      </c>
      <c r="C37" s="13">
        <v>3</v>
      </c>
      <c r="D37" s="37"/>
      <c r="E37" s="37"/>
    </row>
    <row r="38" spans="2:5" x14ac:dyDescent="0.3">
      <c r="B38" s="31" t="s">
        <v>75</v>
      </c>
      <c r="C38" s="13">
        <v>2</v>
      </c>
      <c r="D38" s="37"/>
      <c r="E38" s="37"/>
    </row>
    <row r="39" spans="2:5" x14ac:dyDescent="0.3">
      <c r="B39" s="17" t="s">
        <v>11</v>
      </c>
      <c r="C39" s="18">
        <v>86</v>
      </c>
      <c r="D39" s="36">
        <f>C40/C39</f>
        <v>0.29069767441860467</v>
      </c>
      <c r="E39" s="36">
        <f>C40/(C39-C44)</f>
        <v>0.37313432835820898</v>
      </c>
    </row>
    <row r="40" spans="2:5" x14ac:dyDescent="0.3">
      <c r="B40" s="30" t="s">
        <v>94</v>
      </c>
      <c r="C40" s="12">
        <v>25</v>
      </c>
      <c r="D40" s="37"/>
      <c r="E40" s="37"/>
    </row>
    <row r="41" spans="2:5" x14ac:dyDescent="0.3">
      <c r="B41" s="30" t="s">
        <v>69</v>
      </c>
      <c r="C41" s="12">
        <v>4</v>
      </c>
      <c r="D41" s="37"/>
      <c r="E41" s="37"/>
    </row>
    <row r="42" spans="2:5" x14ac:dyDescent="0.3">
      <c r="B42" s="31" t="s">
        <v>75</v>
      </c>
      <c r="C42" s="13">
        <v>4</v>
      </c>
      <c r="D42" s="37"/>
      <c r="E42" s="37"/>
    </row>
    <row r="43" spans="2:5" x14ac:dyDescent="0.3">
      <c r="B43" s="30" t="s">
        <v>76</v>
      </c>
      <c r="C43" s="12">
        <v>57</v>
      </c>
      <c r="D43" s="37"/>
      <c r="E43" s="37"/>
    </row>
    <row r="44" spans="2:5" x14ac:dyDescent="0.3">
      <c r="B44" s="31" t="s">
        <v>72</v>
      </c>
      <c r="C44" s="13">
        <v>19</v>
      </c>
      <c r="D44" s="37"/>
      <c r="E44" s="37"/>
    </row>
    <row r="45" spans="2:5" x14ac:dyDescent="0.3">
      <c r="B45" s="31" t="s">
        <v>75</v>
      </c>
      <c r="C45" s="13">
        <v>27</v>
      </c>
      <c r="D45" s="37"/>
      <c r="E45" s="37"/>
    </row>
    <row r="46" spans="2:5" x14ac:dyDescent="0.3">
      <c r="B46" s="31" t="s">
        <v>70</v>
      </c>
      <c r="C46" s="13">
        <v>8</v>
      </c>
      <c r="D46" s="37"/>
      <c r="E46" s="37"/>
    </row>
    <row r="47" spans="2:5" x14ac:dyDescent="0.3">
      <c r="B47" s="31" t="s">
        <v>73</v>
      </c>
      <c r="C47" s="13">
        <v>3</v>
      </c>
      <c r="D47" s="37"/>
      <c r="E47" s="37"/>
    </row>
    <row r="48" spans="2:5" x14ac:dyDescent="0.3">
      <c r="B48" s="17" t="s">
        <v>13</v>
      </c>
      <c r="C48" s="18">
        <v>52</v>
      </c>
      <c r="D48" s="36">
        <f>C49/C48</f>
        <v>0.23076923076923078</v>
      </c>
      <c r="E48" s="36">
        <f>C49/(C48-C51-C54-C55)</f>
        <v>0.33333333333333331</v>
      </c>
    </row>
    <row r="49" spans="2:5" x14ac:dyDescent="0.3">
      <c r="B49" s="30" t="s">
        <v>94</v>
      </c>
      <c r="C49" s="12">
        <v>12</v>
      </c>
      <c r="D49" s="37"/>
      <c r="E49" s="37"/>
    </row>
    <row r="50" spans="2:5" x14ac:dyDescent="0.3">
      <c r="B50" s="30" t="s">
        <v>69</v>
      </c>
      <c r="C50" s="12">
        <v>10</v>
      </c>
      <c r="D50" s="37"/>
      <c r="E50" s="37"/>
    </row>
    <row r="51" spans="2:5" x14ac:dyDescent="0.3">
      <c r="B51" s="31" t="s">
        <v>72</v>
      </c>
      <c r="C51" s="13">
        <v>4</v>
      </c>
      <c r="D51" s="37"/>
      <c r="E51" s="37"/>
    </row>
    <row r="52" spans="2:5" x14ac:dyDescent="0.3">
      <c r="B52" s="31" t="s">
        <v>75</v>
      </c>
      <c r="C52" s="13">
        <v>6</v>
      </c>
      <c r="D52" s="37"/>
      <c r="E52" s="37"/>
    </row>
    <row r="53" spans="2:5" x14ac:dyDescent="0.3">
      <c r="B53" s="30" t="s">
        <v>76</v>
      </c>
      <c r="C53" s="12">
        <v>30</v>
      </c>
      <c r="D53" s="37"/>
      <c r="E53" s="37"/>
    </row>
    <row r="54" spans="2:5" x14ac:dyDescent="0.3">
      <c r="B54" s="31" t="s">
        <v>71</v>
      </c>
      <c r="C54" s="13">
        <v>3</v>
      </c>
      <c r="D54" s="37"/>
      <c r="E54" s="37"/>
    </row>
    <row r="55" spans="2:5" x14ac:dyDescent="0.3">
      <c r="B55" s="31" t="s">
        <v>72</v>
      </c>
      <c r="C55" s="13">
        <v>9</v>
      </c>
      <c r="D55" s="37"/>
      <c r="E55" s="37"/>
    </row>
    <row r="56" spans="2:5" x14ac:dyDescent="0.3">
      <c r="B56" s="31" t="s">
        <v>75</v>
      </c>
      <c r="C56" s="13">
        <v>5</v>
      </c>
      <c r="D56" s="37"/>
      <c r="E56" s="37"/>
    </row>
    <row r="57" spans="2:5" x14ac:dyDescent="0.3">
      <c r="B57" s="31" t="s">
        <v>70</v>
      </c>
      <c r="C57" s="13">
        <v>1</v>
      </c>
      <c r="D57" s="37"/>
      <c r="E57" s="37"/>
    </row>
    <row r="58" spans="2:5" x14ac:dyDescent="0.3">
      <c r="B58" s="31" t="s">
        <v>73</v>
      </c>
      <c r="C58" s="13">
        <v>12</v>
      </c>
      <c r="D58" s="37"/>
      <c r="E58" s="37"/>
    </row>
    <row r="59" spans="2:5" x14ac:dyDescent="0.3">
      <c r="B59" s="17" t="s">
        <v>3</v>
      </c>
      <c r="C59" s="18">
        <v>3</v>
      </c>
      <c r="D59" s="36">
        <f>0/C59</f>
        <v>0</v>
      </c>
      <c r="E59" s="36">
        <v>0</v>
      </c>
    </row>
    <row r="60" spans="2:5" x14ac:dyDescent="0.3">
      <c r="B60" s="30" t="s">
        <v>76</v>
      </c>
      <c r="C60" s="12">
        <v>3</v>
      </c>
      <c r="D60" s="37"/>
      <c r="E60" s="37"/>
    </row>
    <row r="61" spans="2:5" x14ac:dyDescent="0.3">
      <c r="B61" s="31" t="s">
        <v>72</v>
      </c>
      <c r="C61" s="13">
        <v>1</v>
      </c>
      <c r="D61" s="37"/>
      <c r="E61" s="37"/>
    </row>
    <row r="62" spans="2:5" x14ac:dyDescent="0.3">
      <c r="B62" s="31" t="s">
        <v>75</v>
      </c>
      <c r="C62" s="13">
        <v>2</v>
      </c>
      <c r="D62" s="37"/>
      <c r="E62" s="37"/>
    </row>
    <row r="63" spans="2:5" x14ac:dyDescent="0.3">
      <c r="B63" s="17" t="s">
        <v>18</v>
      </c>
      <c r="C63" s="18">
        <v>53</v>
      </c>
      <c r="D63" s="36">
        <f>C64/C63</f>
        <v>0.35849056603773582</v>
      </c>
      <c r="E63" s="36">
        <f>C64/(C63-C66-C69-C70)</f>
        <v>0.5</v>
      </c>
    </row>
    <row r="64" spans="2:5" x14ac:dyDescent="0.3">
      <c r="B64" s="30" t="s">
        <v>94</v>
      </c>
      <c r="C64" s="12">
        <v>19</v>
      </c>
      <c r="D64" s="37"/>
      <c r="E64" s="37"/>
    </row>
    <row r="65" spans="2:5" x14ac:dyDescent="0.3">
      <c r="B65" s="30" t="s">
        <v>69</v>
      </c>
      <c r="C65" s="12">
        <v>4</v>
      </c>
      <c r="D65" s="37"/>
      <c r="E65" s="37"/>
    </row>
    <row r="66" spans="2:5" x14ac:dyDescent="0.3">
      <c r="B66" s="31" t="s">
        <v>72</v>
      </c>
      <c r="C66" s="13">
        <v>1</v>
      </c>
      <c r="D66" s="37"/>
      <c r="E66" s="37"/>
    </row>
    <row r="67" spans="2:5" x14ac:dyDescent="0.3">
      <c r="B67" s="31" t="s">
        <v>75</v>
      </c>
      <c r="C67" s="13">
        <v>3</v>
      </c>
      <c r="D67" s="37"/>
      <c r="E67" s="37"/>
    </row>
    <row r="68" spans="2:5" x14ac:dyDescent="0.3">
      <c r="B68" s="30" t="s">
        <v>76</v>
      </c>
      <c r="C68" s="12">
        <v>30</v>
      </c>
      <c r="D68" s="37"/>
      <c r="E68" s="37"/>
    </row>
    <row r="69" spans="2:5" x14ac:dyDescent="0.3">
      <c r="B69" s="31" t="s">
        <v>71</v>
      </c>
      <c r="C69" s="13">
        <v>7</v>
      </c>
      <c r="D69" s="37"/>
      <c r="E69" s="37"/>
    </row>
    <row r="70" spans="2:5" x14ac:dyDescent="0.3">
      <c r="B70" s="31" t="s">
        <v>72</v>
      </c>
      <c r="C70" s="13">
        <v>7</v>
      </c>
      <c r="D70" s="37"/>
      <c r="E70" s="37"/>
    </row>
    <row r="71" spans="2:5" x14ac:dyDescent="0.3">
      <c r="B71" s="31" t="s">
        <v>75</v>
      </c>
      <c r="C71" s="13">
        <v>8</v>
      </c>
      <c r="D71" s="37"/>
      <c r="E71" s="37"/>
    </row>
    <row r="72" spans="2:5" x14ac:dyDescent="0.3">
      <c r="B72" s="31" t="s">
        <v>70</v>
      </c>
      <c r="C72" s="13">
        <v>4</v>
      </c>
      <c r="D72" s="37"/>
      <c r="E72" s="37"/>
    </row>
    <row r="73" spans="2:5" x14ac:dyDescent="0.3">
      <c r="B73" s="31" t="s">
        <v>73</v>
      </c>
      <c r="C73" s="13">
        <v>4</v>
      </c>
      <c r="D73" s="37"/>
      <c r="E73" s="37"/>
    </row>
    <row r="74" spans="2:5" x14ac:dyDescent="0.3">
      <c r="B74" s="17" t="s">
        <v>34</v>
      </c>
      <c r="C74" s="18">
        <v>52</v>
      </c>
      <c r="D74" s="36">
        <f>C75/C74</f>
        <v>0.21153846153846154</v>
      </c>
      <c r="E74" s="36">
        <f>C75/(C74-C77-C80-C81)</f>
        <v>0.31428571428571428</v>
      </c>
    </row>
    <row r="75" spans="2:5" x14ac:dyDescent="0.3">
      <c r="B75" s="30" t="s">
        <v>94</v>
      </c>
      <c r="C75" s="12">
        <v>11</v>
      </c>
      <c r="D75" s="37"/>
      <c r="E75" s="37"/>
    </row>
    <row r="76" spans="2:5" x14ac:dyDescent="0.3">
      <c r="B76" s="30" t="s">
        <v>69</v>
      </c>
      <c r="C76" s="12">
        <v>5</v>
      </c>
      <c r="D76" s="37"/>
      <c r="E76" s="37"/>
    </row>
    <row r="77" spans="2:5" x14ac:dyDescent="0.3">
      <c r="B77" s="31" t="s">
        <v>72</v>
      </c>
      <c r="C77" s="13">
        <v>4</v>
      </c>
      <c r="D77" s="37"/>
      <c r="E77" s="37"/>
    </row>
    <row r="78" spans="2:5" x14ac:dyDescent="0.3">
      <c r="B78" s="31" t="s">
        <v>75</v>
      </c>
      <c r="C78" s="13">
        <v>1</v>
      </c>
      <c r="D78" s="37"/>
      <c r="E78" s="37"/>
    </row>
    <row r="79" spans="2:5" x14ac:dyDescent="0.3">
      <c r="B79" s="30" t="s">
        <v>76</v>
      </c>
      <c r="C79" s="12">
        <v>36</v>
      </c>
      <c r="D79" s="37"/>
      <c r="E79" s="37"/>
    </row>
    <row r="80" spans="2:5" x14ac:dyDescent="0.3">
      <c r="B80" s="31" t="s">
        <v>71</v>
      </c>
      <c r="C80" s="13">
        <v>1</v>
      </c>
      <c r="D80" s="37"/>
      <c r="E80" s="37"/>
    </row>
    <row r="81" spans="2:5" x14ac:dyDescent="0.3">
      <c r="B81" s="31" t="s">
        <v>72</v>
      </c>
      <c r="C81" s="13">
        <v>12</v>
      </c>
      <c r="D81" s="37"/>
      <c r="E81" s="37"/>
    </row>
    <row r="82" spans="2:5" x14ac:dyDescent="0.3">
      <c r="B82" s="31" t="s">
        <v>75</v>
      </c>
      <c r="C82" s="13">
        <v>11</v>
      </c>
      <c r="D82" s="37"/>
      <c r="E82" s="37"/>
    </row>
    <row r="83" spans="2:5" x14ac:dyDescent="0.3">
      <c r="B83" s="31" t="s">
        <v>70</v>
      </c>
      <c r="C83" s="13">
        <v>2</v>
      </c>
      <c r="D83" s="37"/>
      <c r="E83" s="37"/>
    </row>
    <row r="84" spans="2:5" x14ac:dyDescent="0.3">
      <c r="B84" s="31" t="s">
        <v>73</v>
      </c>
      <c r="C84" s="13">
        <v>10</v>
      </c>
      <c r="D84" s="37"/>
      <c r="E84" s="37"/>
    </row>
    <row r="85" spans="2:5" x14ac:dyDescent="0.3">
      <c r="B85" s="17" t="s">
        <v>7</v>
      </c>
      <c r="C85" s="18">
        <v>62</v>
      </c>
      <c r="D85" s="36">
        <f>C86/C85</f>
        <v>3.2258064516129031E-2</v>
      </c>
      <c r="E85" s="36">
        <f>C86/(C85-C90-C91)</f>
        <v>5.2631578947368418E-2</v>
      </c>
    </row>
    <row r="86" spans="2:5" x14ac:dyDescent="0.3">
      <c r="B86" s="30" t="s">
        <v>94</v>
      </c>
      <c r="C86" s="12">
        <v>2</v>
      </c>
      <c r="D86" s="37"/>
      <c r="E86" s="37"/>
    </row>
    <row r="87" spans="2:5" x14ac:dyDescent="0.3">
      <c r="B87" s="30" t="s">
        <v>69</v>
      </c>
      <c r="C87" s="12">
        <v>4</v>
      </c>
      <c r="D87" s="37"/>
      <c r="E87" s="37"/>
    </row>
    <row r="88" spans="2:5" x14ac:dyDescent="0.3">
      <c r="B88" s="31" t="s">
        <v>75</v>
      </c>
      <c r="C88" s="13">
        <v>4</v>
      </c>
      <c r="D88" s="37"/>
      <c r="E88" s="37"/>
    </row>
    <row r="89" spans="2:5" x14ac:dyDescent="0.3">
      <c r="B89" s="30" t="s">
        <v>76</v>
      </c>
      <c r="C89" s="12">
        <v>56</v>
      </c>
      <c r="D89" s="37"/>
      <c r="E89" s="37"/>
    </row>
    <row r="90" spans="2:5" x14ac:dyDescent="0.3">
      <c r="B90" s="31" t="s">
        <v>71</v>
      </c>
      <c r="C90" s="13">
        <v>5</v>
      </c>
      <c r="D90" s="37"/>
      <c r="E90" s="37"/>
    </row>
    <row r="91" spans="2:5" x14ac:dyDescent="0.3">
      <c r="B91" s="31" t="s">
        <v>72</v>
      </c>
      <c r="C91" s="13">
        <v>19</v>
      </c>
      <c r="D91" s="37"/>
      <c r="E91" s="37"/>
    </row>
    <row r="92" spans="2:5" x14ac:dyDescent="0.3">
      <c r="B92" s="31" t="s">
        <v>75</v>
      </c>
      <c r="C92" s="13">
        <v>21</v>
      </c>
      <c r="D92" s="37"/>
      <c r="E92" s="37"/>
    </row>
    <row r="93" spans="2:5" x14ac:dyDescent="0.3">
      <c r="B93" s="31" t="s">
        <v>70</v>
      </c>
      <c r="C93" s="13">
        <v>7</v>
      </c>
      <c r="D93" s="37"/>
      <c r="E93" s="37"/>
    </row>
    <row r="94" spans="2:5" x14ac:dyDescent="0.3">
      <c r="B94" s="31" t="s">
        <v>73</v>
      </c>
      <c r="C94" s="13">
        <v>4</v>
      </c>
      <c r="D94" s="37"/>
      <c r="E94" s="37"/>
    </row>
    <row r="95" spans="2:5" x14ac:dyDescent="0.3">
      <c r="B95" s="17" t="s">
        <v>21</v>
      </c>
      <c r="C95" s="18">
        <v>52</v>
      </c>
      <c r="D95" s="36">
        <f>C96/C95</f>
        <v>0.13461538461538461</v>
      </c>
      <c r="E95" s="36">
        <f>C96/(C95-C98-C101-C102)</f>
        <v>0.17073170731707318</v>
      </c>
    </row>
    <row r="96" spans="2:5" x14ac:dyDescent="0.3">
      <c r="B96" s="30" t="s">
        <v>94</v>
      </c>
      <c r="C96" s="12">
        <v>7</v>
      </c>
      <c r="D96" s="37"/>
      <c r="E96" s="37"/>
    </row>
    <row r="97" spans="2:5" x14ac:dyDescent="0.3">
      <c r="B97" s="30" t="s">
        <v>69</v>
      </c>
      <c r="C97" s="12">
        <v>8</v>
      </c>
      <c r="D97" s="37"/>
      <c r="E97" s="37"/>
    </row>
    <row r="98" spans="2:5" x14ac:dyDescent="0.3">
      <c r="B98" s="31" t="s">
        <v>72</v>
      </c>
      <c r="C98" s="13">
        <v>1</v>
      </c>
      <c r="D98" s="37"/>
      <c r="E98" s="37"/>
    </row>
    <row r="99" spans="2:5" x14ac:dyDescent="0.3">
      <c r="B99" s="31" t="s">
        <v>75</v>
      </c>
      <c r="C99" s="13">
        <v>7</v>
      </c>
      <c r="D99" s="37"/>
      <c r="E99" s="37"/>
    </row>
    <row r="100" spans="2:5" x14ac:dyDescent="0.3">
      <c r="B100" s="30" t="s">
        <v>76</v>
      </c>
      <c r="C100" s="12">
        <v>37</v>
      </c>
      <c r="D100" s="37"/>
      <c r="E100" s="37"/>
    </row>
    <row r="101" spans="2:5" x14ac:dyDescent="0.3">
      <c r="B101" s="31" t="s">
        <v>71</v>
      </c>
      <c r="C101" s="13">
        <v>5</v>
      </c>
      <c r="D101" s="37"/>
      <c r="E101" s="37"/>
    </row>
    <row r="102" spans="2:5" x14ac:dyDescent="0.3">
      <c r="B102" s="31" t="s">
        <v>72</v>
      </c>
      <c r="C102" s="13">
        <v>5</v>
      </c>
      <c r="D102" s="37"/>
      <c r="E102" s="37"/>
    </row>
    <row r="103" spans="2:5" x14ac:dyDescent="0.3">
      <c r="B103" s="31" t="s">
        <v>75</v>
      </c>
      <c r="C103" s="13">
        <v>15</v>
      </c>
      <c r="D103" s="37"/>
      <c r="E103" s="37"/>
    </row>
    <row r="104" spans="2:5" x14ac:dyDescent="0.3">
      <c r="B104" s="31" t="s">
        <v>70</v>
      </c>
      <c r="C104" s="13">
        <v>2</v>
      </c>
      <c r="D104" s="37"/>
      <c r="E104" s="37"/>
    </row>
    <row r="105" spans="2:5" x14ac:dyDescent="0.3">
      <c r="B105" s="31" t="s">
        <v>73</v>
      </c>
      <c r="C105" s="13">
        <v>10</v>
      </c>
      <c r="D105" s="37"/>
      <c r="E105" s="37"/>
    </row>
    <row r="106" spans="2:5" x14ac:dyDescent="0.3">
      <c r="B106" s="17" t="s">
        <v>15</v>
      </c>
      <c r="C106" s="18">
        <v>725</v>
      </c>
      <c r="D106" s="36">
        <f>C107/C106</f>
        <v>0.25517241379310346</v>
      </c>
      <c r="E106" s="36">
        <f>C107/(C106-C109-C110)</f>
        <v>0.2665706051873199</v>
      </c>
    </row>
    <row r="107" spans="2:5" x14ac:dyDescent="0.3">
      <c r="B107" s="30" t="s">
        <v>94</v>
      </c>
      <c r="C107" s="12">
        <v>185</v>
      </c>
      <c r="D107" s="37"/>
      <c r="E107" s="37"/>
    </row>
    <row r="108" spans="2:5" x14ac:dyDescent="0.3">
      <c r="B108" s="30" t="s">
        <v>69</v>
      </c>
      <c r="C108" s="12">
        <v>80</v>
      </c>
      <c r="D108" s="37"/>
      <c r="E108" s="37"/>
    </row>
    <row r="109" spans="2:5" x14ac:dyDescent="0.3">
      <c r="B109" s="31" t="s">
        <v>71</v>
      </c>
      <c r="C109" s="13">
        <v>2</v>
      </c>
      <c r="D109" s="37"/>
      <c r="E109" s="37"/>
    </row>
    <row r="110" spans="2:5" x14ac:dyDescent="0.3">
      <c r="B110" s="31" t="s">
        <v>72</v>
      </c>
      <c r="C110" s="13">
        <v>29</v>
      </c>
      <c r="D110" s="37"/>
      <c r="E110" s="37"/>
    </row>
    <row r="111" spans="2:5" x14ac:dyDescent="0.3">
      <c r="B111" s="31" t="s">
        <v>75</v>
      </c>
      <c r="C111" s="13">
        <v>48</v>
      </c>
      <c r="D111" s="37"/>
      <c r="E111" s="37"/>
    </row>
    <row r="112" spans="2:5" x14ac:dyDescent="0.3">
      <c r="B112" s="31" t="s">
        <v>73</v>
      </c>
      <c r="C112" s="13">
        <v>1</v>
      </c>
      <c r="D112" s="37"/>
      <c r="E112" s="37"/>
    </row>
    <row r="113" spans="2:5" x14ac:dyDescent="0.3">
      <c r="B113" s="30" t="s">
        <v>76</v>
      </c>
      <c r="C113" s="12">
        <v>460</v>
      </c>
      <c r="D113" s="37"/>
      <c r="E113" s="37"/>
    </row>
    <row r="114" spans="2:5" x14ac:dyDescent="0.3">
      <c r="B114" s="31" t="s">
        <v>71</v>
      </c>
      <c r="C114" s="13">
        <v>31</v>
      </c>
      <c r="D114" s="37"/>
      <c r="E114" s="37"/>
    </row>
    <row r="115" spans="2:5" x14ac:dyDescent="0.3">
      <c r="B115" s="31" t="s">
        <v>72</v>
      </c>
      <c r="C115" s="13">
        <v>135</v>
      </c>
      <c r="D115" s="37"/>
      <c r="E115" s="37"/>
    </row>
    <row r="116" spans="2:5" x14ac:dyDescent="0.3">
      <c r="B116" s="31" t="s">
        <v>75</v>
      </c>
      <c r="C116" s="13">
        <v>138</v>
      </c>
      <c r="D116" s="37"/>
      <c r="E116" s="37"/>
    </row>
    <row r="117" spans="2:5" x14ac:dyDescent="0.3">
      <c r="B117" s="31" t="s">
        <v>70</v>
      </c>
      <c r="C117" s="13">
        <v>30</v>
      </c>
      <c r="D117" s="37"/>
      <c r="E117" s="37"/>
    </row>
    <row r="118" spans="2:5" x14ac:dyDescent="0.3">
      <c r="B118" s="31" t="s">
        <v>73</v>
      </c>
      <c r="C118" s="13">
        <v>126</v>
      </c>
      <c r="D118" s="37"/>
      <c r="E118" s="37"/>
    </row>
    <row r="119" spans="2:5" x14ac:dyDescent="0.3">
      <c r="B119" s="17" t="s">
        <v>25</v>
      </c>
      <c r="C119" s="18">
        <v>23</v>
      </c>
      <c r="D119" s="36">
        <f>C120/C119</f>
        <v>0.2608695652173913</v>
      </c>
      <c r="E119" s="36">
        <f>C120/(C119-C124)</f>
        <v>0.2857142857142857</v>
      </c>
    </row>
    <row r="120" spans="2:5" x14ac:dyDescent="0.3">
      <c r="B120" s="30" t="s">
        <v>94</v>
      </c>
      <c r="C120" s="12">
        <v>6</v>
      </c>
      <c r="D120" s="37"/>
      <c r="E120" s="37"/>
    </row>
    <row r="121" spans="2:5" x14ac:dyDescent="0.3">
      <c r="B121" s="30" t="s">
        <v>69</v>
      </c>
      <c r="C121" s="12">
        <v>8</v>
      </c>
      <c r="D121" s="37"/>
      <c r="E121" s="37"/>
    </row>
    <row r="122" spans="2:5" x14ac:dyDescent="0.3">
      <c r="B122" s="31" t="s">
        <v>75</v>
      </c>
      <c r="C122" s="13">
        <v>8</v>
      </c>
      <c r="D122" s="37"/>
      <c r="E122" s="37"/>
    </row>
    <row r="123" spans="2:5" x14ac:dyDescent="0.3">
      <c r="B123" s="30" t="s">
        <v>76</v>
      </c>
      <c r="C123" s="12">
        <v>9</v>
      </c>
      <c r="D123" s="37"/>
      <c r="E123" s="37"/>
    </row>
    <row r="124" spans="2:5" x14ac:dyDescent="0.3">
      <c r="B124" s="31" t="s">
        <v>72</v>
      </c>
      <c r="C124" s="13">
        <v>2</v>
      </c>
      <c r="D124" s="37"/>
      <c r="E124" s="37"/>
    </row>
    <row r="125" spans="2:5" x14ac:dyDescent="0.3">
      <c r="B125" s="31" t="s">
        <v>75</v>
      </c>
      <c r="C125" s="13">
        <v>6</v>
      </c>
      <c r="D125" s="37"/>
      <c r="E125" s="37"/>
    </row>
    <row r="126" spans="2:5" x14ac:dyDescent="0.3">
      <c r="B126" s="31" t="s">
        <v>73</v>
      </c>
      <c r="C126" s="13">
        <v>1</v>
      </c>
      <c r="D126" s="37"/>
      <c r="E126" s="37"/>
    </row>
    <row r="127" spans="2:5" x14ac:dyDescent="0.3">
      <c r="B127" s="17" t="s">
        <v>9</v>
      </c>
      <c r="C127" s="18">
        <v>56</v>
      </c>
      <c r="D127" s="36">
        <f>C128/C127</f>
        <v>0.39285714285714285</v>
      </c>
      <c r="E127" s="36">
        <f>C128/(C127-C130-C131-C136)</f>
        <v>0.55000000000000004</v>
      </c>
    </row>
    <row r="128" spans="2:5" x14ac:dyDescent="0.3">
      <c r="B128" s="30" t="s">
        <v>94</v>
      </c>
      <c r="C128" s="12">
        <v>22</v>
      </c>
      <c r="D128" s="37"/>
      <c r="E128" s="37"/>
    </row>
    <row r="129" spans="2:5" x14ac:dyDescent="0.3">
      <c r="B129" s="30" t="s">
        <v>69</v>
      </c>
      <c r="C129" s="12">
        <v>28</v>
      </c>
      <c r="D129" s="37"/>
      <c r="E129" s="37"/>
    </row>
    <row r="130" spans="2:5" x14ac:dyDescent="0.3">
      <c r="B130" s="31" t="s">
        <v>71</v>
      </c>
      <c r="C130" s="13">
        <v>1</v>
      </c>
      <c r="D130" s="37"/>
      <c r="E130" s="37"/>
    </row>
    <row r="131" spans="2:5" x14ac:dyDescent="0.3">
      <c r="B131" s="31" t="s">
        <v>72</v>
      </c>
      <c r="C131" s="13">
        <v>14</v>
      </c>
      <c r="D131" s="37"/>
      <c r="E131" s="37"/>
    </row>
    <row r="132" spans="2:5" x14ac:dyDescent="0.3">
      <c r="B132" s="31" t="s">
        <v>75</v>
      </c>
      <c r="C132" s="13">
        <v>6</v>
      </c>
      <c r="D132" s="37"/>
      <c r="E132" s="37"/>
    </row>
    <row r="133" spans="2:5" x14ac:dyDescent="0.3">
      <c r="B133" s="31" t="s">
        <v>70</v>
      </c>
      <c r="C133" s="13">
        <v>2</v>
      </c>
      <c r="D133" s="37"/>
      <c r="E133" s="37"/>
    </row>
    <row r="134" spans="2:5" x14ac:dyDescent="0.3">
      <c r="B134" s="31" t="s">
        <v>73</v>
      </c>
      <c r="C134" s="13">
        <v>5</v>
      </c>
      <c r="D134" s="37"/>
      <c r="E134" s="37"/>
    </row>
    <row r="135" spans="2:5" x14ac:dyDescent="0.3">
      <c r="B135" s="30" t="s">
        <v>76</v>
      </c>
      <c r="C135" s="12">
        <v>6</v>
      </c>
      <c r="D135" s="37"/>
      <c r="E135" s="37"/>
    </row>
    <row r="136" spans="2:5" x14ac:dyDescent="0.3">
      <c r="B136" s="31" t="s">
        <v>72</v>
      </c>
      <c r="C136" s="13">
        <v>1</v>
      </c>
      <c r="D136" s="37"/>
      <c r="E136" s="37"/>
    </row>
    <row r="137" spans="2:5" x14ac:dyDescent="0.3">
      <c r="B137" s="31" t="s">
        <v>75</v>
      </c>
      <c r="C137" s="13">
        <v>4</v>
      </c>
      <c r="D137" s="37"/>
      <c r="E137" s="37"/>
    </row>
    <row r="138" spans="2:5" x14ac:dyDescent="0.3">
      <c r="B138" s="31" t="s">
        <v>70</v>
      </c>
      <c r="C138" s="13">
        <v>1</v>
      </c>
      <c r="D138" s="37"/>
      <c r="E138" s="37"/>
    </row>
    <row r="139" spans="2:5" x14ac:dyDescent="0.3">
      <c r="B139" s="17" t="s">
        <v>29</v>
      </c>
      <c r="C139" s="18">
        <v>120</v>
      </c>
      <c r="D139" s="36">
        <f>C140/C139</f>
        <v>0.10833333333333334</v>
      </c>
      <c r="E139" s="36">
        <f>C140/(C139-C142-C145-C146)</f>
        <v>0.20634920634920634</v>
      </c>
    </row>
    <row r="140" spans="2:5" x14ac:dyDescent="0.3">
      <c r="B140" s="30" t="s">
        <v>94</v>
      </c>
      <c r="C140" s="12">
        <v>13</v>
      </c>
      <c r="D140" s="37"/>
      <c r="E140" s="37"/>
    </row>
    <row r="141" spans="2:5" x14ac:dyDescent="0.3">
      <c r="B141" s="30" t="s">
        <v>69</v>
      </c>
      <c r="C141" s="12">
        <v>41</v>
      </c>
      <c r="D141" s="37"/>
      <c r="E141" s="37"/>
    </row>
    <row r="142" spans="2:5" x14ac:dyDescent="0.3">
      <c r="B142" s="31" t="s">
        <v>72</v>
      </c>
      <c r="C142" s="13">
        <v>17</v>
      </c>
      <c r="D142" s="37"/>
      <c r="E142" s="37"/>
    </row>
    <row r="143" spans="2:5" x14ac:dyDescent="0.3">
      <c r="B143" s="31" t="s">
        <v>75</v>
      </c>
      <c r="C143" s="13">
        <v>24</v>
      </c>
      <c r="D143" s="37"/>
      <c r="E143" s="37"/>
    </row>
    <row r="144" spans="2:5" x14ac:dyDescent="0.3">
      <c r="B144" s="30" t="s">
        <v>76</v>
      </c>
      <c r="C144" s="12">
        <v>66</v>
      </c>
      <c r="D144" s="37"/>
      <c r="E144" s="37"/>
    </row>
    <row r="145" spans="2:5" x14ac:dyDescent="0.3">
      <c r="B145" s="31" t="s">
        <v>71</v>
      </c>
      <c r="C145" s="13">
        <v>9</v>
      </c>
      <c r="D145" s="37"/>
      <c r="E145" s="37"/>
    </row>
    <row r="146" spans="2:5" x14ac:dyDescent="0.3">
      <c r="B146" s="31" t="s">
        <v>72</v>
      </c>
      <c r="C146" s="13">
        <v>31</v>
      </c>
      <c r="D146" s="37"/>
      <c r="E146" s="37"/>
    </row>
    <row r="147" spans="2:5" x14ac:dyDescent="0.3">
      <c r="B147" s="31" t="s">
        <v>75</v>
      </c>
      <c r="C147" s="13">
        <v>16</v>
      </c>
      <c r="D147" s="37"/>
      <c r="E147" s="37"/>
    </row>
    <row r="148" spans="2:5" x14ac:dyDescent="0.3">
      <c r="B148" s="31" t="s">
        <v>70</v>
      </c>
      <c r="C148" s="13">
        <v>3</v>
      </c>
      <c r="D148" s="37"/>
      <c r="E148" s="37"/>
    </row>
    <row r="149" spans="2:5" x14ac:dyDescent="0.3">
      <c r="B149" s="31" t="s">
        <v>73</v>
      </c>
      <c r="C149" s="13">
        <v>7</v>
      </c>
      <c r="D149" s="37"/>
      <c r="E149" s="37"/>
    </row>
    <row r="150" spans="2:5" x14ac:dyDescent="0.3">
      <c r="B150" s="17" t="s">
        <v>36</v>
      </c>
      <c r="C150" s="18">
        <v>2</v>
      </c>
      <c r="D150" s="36">
        <f>C151/C150</f>
        <v>0.5</v>
      </c>
      <c r="E150" s="36">
        <f>C151/(C150-C153)</f>
        <v>1</v>
      </c>
    </row>
    <row r="151" spans="2:5" x14ac:dyDescent="0.3">
      <c r="B151" s="30" t="s">
        <v>94</v>
      </c>
      <c r="C151" s="12">
        <v>1</v>
      </c>
      <c r="D151" s="37"/>
      <c r="E151" s="37"/>
    </row>
    <row r="152" spans="2:5" x14ac:dyDescent="0.3">
      <c r="B152" s="30" t="s">
        <v>76</v>
      </c>
      <c r="C152" s="12">
        <v>1</v>
      </c>
      <c r="D152" s="37"/>
      <c r="E152" s="37"/>
    </row>
    <row r="153" spans="2:5" ht="15" thickBot="1" x14ac:dyDescent="0.35">
      <c r="B153" s="31" t="s">
        <v>72</v>
      </c>
      <c r="C153" s="13">
        <v>1</v>
      </c>
      <c r="D153" s="37"/>
      <c r="E153" s="37"/>
    </row>
    <row r="154" spans="2:5" ht="15" thickBot="1" x14ac:dyDescent="0.35">
      <c r="B154" s="15" t="s">
        <v>99</v>
      </c>
      <c r="C154" s="16">
        <v>3587</v>
      </c>
      <c r="D154" s="35">
        <f>(C156+C165+C175+C188+C197+C208+C218+C228+C237+C248+C255+C267+C278+C287+C299+C309+C315+C327+C334+C343+C351)/C154</f>
        <v>0.63785893504321156</v>
      </c>
      <c r="E154" s="35">
        <f>(C156+C165+C175+C188+C197+C208+C218+C228+C237+C248+C255+C267+C278+C287+C299+C309+C315+C327+C334+C343+C351)/(C154-C160-C161-C169-C170-C177-C178-C182-C183-C190-C192-C193-C199-C202-C203-C212-C213-C222-C223-C232-C233-C239-C243-C244-C250-C251-C257-C261-C262-C269-C273-C274-C282-C283-C289-C293-C294-C301-C304-C305-C311-C317-C318-C321-C322-C329-C330-C338-C339-C345-C348-C353-C355-C356)</f>
        <v>0.8530947054436987</v>
      </c>
    </row>
    <row r="155" spans="2:5" x14ac:dyDescent="0.3">
      <c r="B155" s="17" t="s">
        <v>24</v>
      </c>
      <c r="C155" s="18">
        <v>57</v>
      </c>
      <c r="D155" s="36">
        <f>C156/C155</f>
        <v>0.66666666666666663</v>
      </c>
      <c r="E155" s="36">
        <f>C156/(C155-C160-C161)</f>
        <v>0.84444444444444444</v>
      </c>
    </row>
    <row r="156" spans="2:5" x14ac:dyDescent="0.3">
      <c r="B156" s="30" t="s">
        <v>94</v>
      </c>
      <c r="C156" s="12">
        <v>38</v>
      </c>
      <c r="D156" s="37"/>
      <c r="E156" s="37"/>
    </row>
    <row r="157" spans="2:5" x14ac:dyDescent="0.3">
      <c r="B157" s="30" t="s">
        <v>69</v>
      </c>
      <c r="C157" s="12">
        <v>2</v>
      </c>
      <c r="D157" s="37"/>
      <c r="E157" s="37"/>
    </row>
    <row r="158" spans="2:5" x14ac:dyDescent="0.3">
      <c r="B158" s="31" t="s">
        <v>73</v>
      </c>
      <c r="C158" s="13">
        <v>2</v>
      </c>
      <c r="D158" s="37"/>
      <c r="E158" s="37"/>
    </row>
    <row r="159" spans="2:5" x14ac:dyDescent="0.3">
      <c r="B159" s="30" t="s">
        <v>76</v>
      </c>
      <c r="C159" s="12">
        <v>17</v>
      </c>
      <c r="D159" s="37"/>
      <c r="E159" s="37"/>
    </row>
    <row r="160" spans="2:5" x14ac:dyDescent="0.3">
      <c r="B160" s="31" t="s">
        <v>71</v>
      </c>
      <c r="C160" s="13">
        <v>7</v>
      </c>
      <c r="D160" s="37"/>
      <c r="E160" s="37"/>
    </row>
    <row r="161" spans="2:5" x14ac:dyDescent="0.3">
      <c r="B161" s="31" t="s">
        <v>72</v>
      </c>
      <c r="C161" s="13">
        <v>5</v>
      </c>
      <c r="D161" s="37"/>
      <c r="E161" s="37"/>
    </row>
    <row r="162" spans="2:5" x14ac:dyDescent="0.3">
      <c r="B162" s="31" t="s">
        <v>75</v>
      </c>
      <c r="C162" s="13">
        <v>1</v>
      </c>
      <c r="D162" s="37"/>
      <c r="E162" s="37"/>
    </row>
    <row r="163" spans="2:5" x14ac:dyDescent="0.3">
      <c r="B163" s="31" t="s">
        <v>73</v>
      </c>
      <c r="C163" s="13">
        <v>4</v>
      </c>
      <c r="D163" s="37"/>
      <c r="E163" s="37"/>
    </row>
    <row r="164" spans="2:5" x14ac:dyDescent="0.3">
      <c r="B164" s="17" t="s">
        <v>11</v>
      </c>
      <c r="C164" s="18">
        <v>87</v>
      </c>
      <c r="D164" s="36">
        <f>C165/C164</f>
        <v>0.50574712643678166</v>
      </c>
      <c r="E164" s="36">
        <f>C165/(C164-C169-C170)</f>
        <v>0.77192982456140347</v>
      </c>
    </row>
    <row r="165" spans="2:5" x14ac:dyDescent="0.3">
      <c r="B165" s="30" t="s">
        <v>94</v>
      </c>
      <c r="C165" s="12">
        <v>44</v>
      </c>
      <c r="D165" s="37"/>
      <c r="E165" s="37"/>
    </row>
    <row r="166" spans="2:5" x14ac:dyDescent="0.3">
      <c r="B166" s="30" t="s">
        <v>69</v>
      </c>
      <c r="C166" s="12">
        <v>4</v>
      </c>
      <c r="D166" s="37"/>
      <c r="E166" s="37"/>
    </row>
    <row r="167" spans="2:5" x14ac:dyDescent="0.3">
      <c r="B167" s="31" t="s">
        <v>70</v>
      </c>
      <c r="C167" s="13">
        <v>4</v>
      </c>
      <c r="D167" s="37"/>
      <c r="E167" s="37"/>
    </row>
    <row r="168" spans="2:5" x14ac:dyDescent="0.3">
      <c r="B168" s="30" t="s">
        <v>76</v>
      </c>
      <c r="C168" s="12">
        <v>39</v>
      </c>
      <c r="D168" s="37"/>
      <c r="E168" s="37"/>
    </row>
    <row r="169" spans="2:5" x14ac:dyDescent="0.3">
      <c r="B169" s="31" t="s">
        <v>71</v>
      </c>
      <c r="C169" s="13">
        <v>25</v>
      </c>
      <c r="D169" s="37"/>
      <c r="E169" s="37"/>
    </row>
    <row r="170" spans="2:5" x14ac:dyDescent="0.3">
      <c r="B170" s="31" t="s">
        <v>72</v>
      </c>
      <c r="C170" s="13">
        <v>5</v>
      </c>
      <c r="D170" s="37"/>
      <c r="E170" s="37"/>
    </row>
    <row r="171" spans="2:5" x14ac:dyDescent="0.3">
      <c r="B171" s="31" t="s">
        <v>75</v>
      </c>
      <c r="C171" s="13">
        <v>1</v>
      </c>
      <c r="D171" s="37"/>
      <c r="E171" s="37"/>
    </row>
    <row r="172" spans="2:5" x14ac:dyDescent="0.3">
      <c r="B172" s="31" t="s">
        <v>70</v>
      </c>
      <c r="C172" s="13">
        <v>3</v>
      </c>
      <c r="D172" s="37"/>
      <c r="E172" s="37"/>
    </row>
    <row r="173" spans="2:5" x14ac:dyDescent="0.3">
      <c r="B173" s="31" t="s">
        <v>73</v>
      </c>
      <c r="C173" s="13">
        <v>5</v>
      </c>
      <c r="D173" s="37"/>
      <c r="E173" s="37"/>
    </row>
    <row r="174" spans="2:5" x14ac:dyDescent="0.3">
      <c r="B174" s="17" t="s">
        <v>1</v>
      </c>
      <c r="C174" s="18">
        <v>1565</v>
      </c>
      <c r="D174" s="36">
        <f>C175/C174</f>
        <v>0.69904153354632592</v>
      </c>
      <c r="E174" s="36">
        <f>C175/(C174-C177-C178-C182-C183)</f>
        <v>0.86825396825396828</v>
      </c>
    </row>
    <row r="175" spans="2:5" x14ac:dyDescent="0.3">
      <c r="B175" s="30" t="s">
        <v>94</v>
      </c>
      <c r="C175" s="12">
        <v>1094</v>
      </c>
      <c r="D175" s="37"/>
      <c r="E175" s="37"/>
    </row>
    <row r="176" spans="2:5" x14ac:dyDescent="0.3">
      <c r="B176" s="30" t="s">
        <v>69</v>
      </c>
      <c r="C176" s="12">
        <v>33</v>
      </c>
      <c r="D176" s="37"/>
      <c r="E176" s="37"/>
    </row>
    <row r="177" spans="2:5" x14ac:dyDescent="0.3">
      <c r="B177" s="31" t="s">
        <v>71</v>
      </c>
      <c r="C177" s="13">
        <v>3</v>
      </c>
      <c r="D177" s="37"/>
      <c r="E177" s="37"/>
    </row>
    <row r="178" spans="2:5" x14ac:dyDescent="0.3">
      <c r="B178" s="31" t="s">
        <v>72</v>
      </c>
      <c r="C178" s="13">
        <v>9</v>
      </c>
      <c r="D178" s="37"/>
      <c r="E178" s="37"/>
    </row>
    <row r="179" spans="2:5" x14ac:dyDescent="0.3">
      <c r="B179" s="31" t="s">
        <v>70</v>
      </c>
      <c r="C179" s="13">
        <v>17</v>
      </c>
      <c r="D179" s="37"/>
      <c r="E179" s="37"/>
    </row>
    <row r="180" spans="2:5" x14ac:dyDescent="0.3">
      <c r="B180" s="31" t="s">
        <v>73</v>
      </c>
      <c r="C180" s="13">
        <v>4</v>
      </c>
      <c r="D180" s="37"/>
      <c r="E180" s="37"/>
    </row>
    <row r="181" spans="2:5" x14ac:dyDescent="0.3">
      <c r="B181" s="30" t="s">
        <v>76</v>
      </c>
      <c r="C181" s="12">
        <v>438</v>
      </c>
      <c r="D181" s="37"/>
      <c r="E181" s="37"/>
    </row>
    <row r="182" spans="2:5" x14ac:dyDescent="0.3">
      <c r="B182" s="31" t="s">
        <v>71</v>
      </c>
      <c r="C182" s="13">
        <v>212</v>
      </c>
      <c r="D182" s="37"/>
      <c r="E182" s="37"/>
    </row>
    <row r="183" spans="2:5" x14ac:dyDescent="0.3">
      <c r="B183" s="31" t="s">
        <v>72</v>
      </c>
      <c r="C183" s="13">
        <v>81</v>
      </c>
      <c r="D183" s="37"/>
      <c r="E183" s="37"/>
    </row>
    <row r="184" spans="2:5" x14ac:dyDescent="0.3">
      <c r="B184" s="31" t="s">
        <v>75</v>
      </c>
      <c r="C184" s="13">
        <v>33</v>
      </c>
      <c r="D184" s="37"/>
      <c r="E184" s="37"/>
    </row>
    <row r="185" spans="2:5" x14ac:dyDescent="0.3">
      <c r="B185" s="31" t="s">
        <v>70</v>
      </c>
      <c r="C185" s="13">
        <v>76</v>
      </c>
      <c r="D185" s="37"/>
      <c r="E185" s="37"/>
    </row>
    <row r="186" spans="2:5" x14ac:dyDescent="0.3">
      <c r="B186" s="31" t="s">
        <v>73</v>
      </c>
      <c r="C186" s="13">
        <v>36</v>
      </c>
      <c r="D186" s="37"/>
      <c r="E186" s="37"/>
    </row>
    <row r="187" spans="2:5" x14ac:dyDescent="0.3">
      <c r="B187" s="17" t="s">
        <v>13</v>
      </c>
      <c r="C187" s="18">
        <v>105</v>
      </c>
      <c r="D187" s="36">
        <f>C188/C187</f>
        <v>0.60952380952380958</v>
      </c>
      <c r="E187" s="36">
        <f>C188/(C187-C190-C192-C193)</f>
        <v>0.85333333333333339</v>
      </c>
    </row>
    <row r="188" spans="2:5" x14ac:dyDescent="0.3">
      <c r="B188" s="30" t="s">
        <v>94</v>
      </c>
      <c r="C188" s="12">
        <v>64</v>
      </c>
      <c r="D188" s="37"/>
      <c r="E188" s="37"/>
    </row>
    <row r="189" spans="2:5" x14ac:dyDescent="0.3">
      <c r="B189" s="30" t="s">
        <v>69</v>
      </c>
      <c r="C189" s="12">
        <v>1</v>
      </c>
      <c r="D189" s="37"/>
      <c r="E189" s="37"/>
    </row>
    <row r="190" spans="2:5" x14ac:dyDescent="0.3">
      <c r="B190" s="31" t="s">
        <v>72</v>
      </c>
      <c r="C190" s="13">
        <v>1</v>
      </c>
      <c r="D190" s="37"/>
      <c r="E190" s="37"/>
    </row>
    <row r="191" spans="2:5" x14ac:dyDescent="0.3">
      <c r="B191" s="30" t="s">
        <v>76</v>
      </c>
      <c r="C191" s="12">
        <v>40</v>
      </c>
      <c r="D191" s="37"/>
      <c r="E191" s="37"/>
    </row>
    <row r="192" spans="2:5" x14ac:dyDescent="0.3">
      <c r="B192" s="31" t="s">
        <v>71</v>
      </c>
      <c r="C192" s="13">
        <v>20</v>
      </c>
      <c r="D192" s="37"/>
      <c r="E192" s="37"/>
    </row>
    <row r="193" spans="2:5" x14ac:dyDescent="0.3">
      <c r="B193" s="31" t="s">
        <v>72</v>
      </c>
      <c r="C193" s="13">
        <v>9</v>
      </c>
      <c r="D193" s="37"/>
      <c r="E193" s="37"/>
    </row>
    <row r="194" spans="2:5" x14ac:dyDescent="0.3">
      <c r="B194" s="31" t="s">
        <v>75</v>
      </c>
      <c r="C194" s="13">
        <v>4</v>
      </c>
      <c r="D194" s="37"/>
      <c r="E194" s="37"/>
    </row>
    <row r="195" spans="2:5" x14ac:dyDescent="0.3">
      <c r="B195" s="31" t="s">
        <v>73</v>
      </c>
      <c r="C195" s="13">
        <v>7</v>
      </c>
      <c r="D195" s="37"/>
      <c r="E195" s="37"/>
    </row>
    <row r="196" spans="2:5" x14ac:dyDescent="0.3">
      <c r="B196" s="17" t="s">
        <v>3</v>
      </c>
      <c r="C196" s="18">
        <v>192</v>
      </c>
      <c r="D196" s="36">
        <f>C197/C196</f>
        <v>0.546875</v>
      </c>
      <c r="E196" s="36">
        <f>C197/(C196-C199-C202-C203)</f>
        <v>0.83333333333333337</v>
      </c>
    </row>
    <row r="197" spans="2:5" x14ac:dyDescent="0.3">
      <c r="B197" s="30" t="s">
        <v>94</v>
      </c>
      <c r="C197" s="12">
        <v>105</v>
      </c>
      <c r="D197" s="37"/>
      <c r="E197" s="37"/>
    </row>
    <row r="198" spans="2:5" x14ac:dyDescent="0.3">
      <c r="B198" s="30" t="s">
        <v>69</v>
      </c>
      <c r="C198" s="12">
        <v>7</v>
      </c>
      <c r="D198" s="37"/>
      <c r="E198" s="37"/>
    </row>
    <row r="199" spans="2:5" x14ac:dyDescent="0.3">
      <c r="B199" s="31" t="s">
        <v>71</v>
      </c>
      <c r="C199" s="13">
        <v>1</v>
      </c>
      <c r="D199" s="37"/>
      <c r="E199" s="37"/>
    </row>
    <row r="200" spans="2:5" x14ac:dyDescent="0.3">
      <c r="B200" s="31" t="s">
        <v>70</v>
      </c>
      <c r="C200" s="13">
        <v>6</v>
      </c>
      <c r="D200" s="37"/>
      <c r="E200" s="37"/>
    </row>
    <row r="201" spans="2:5" x14ac:dyDescent="0.3">
      <c r="B201" s="30" t="s">
        <v>76</v>
      </c>
      <c r="C201" s="12">
        <v>80</v>
      </c>
      <c r="D201" s="37"/>
      <c r="E201" s="37"/>
    </row>
    <row r="202" spans="2:5" x14ac:dyDescent="0.3">
      <c r="B202" s="31" t="s">
        <v>71</v>
      </c>
      <c r="C202" s="13">
        <v>43</v>
      </c>
      <c r="D202" s="37"/>
      <c r="E202" s="37"/>
    </row>
    <row r="203" spans="2:5" x14ac:dyDescent="0.3">
      <c r="B203" s="31" t="s">
        <v>72</v>
      </c>
      <c r="C203" s="13">
        <v>22</v>
      </c>
      <c r="D203" s="37"/>
      <c r="E203" s="37"/>
    </row>
    <row r="204" spans="2:5" x14ac:dyDescent="0.3">
      <c r="B204" s="31" t="s">
        <v>75</v>
      </c>
      <c r="C204" s="13">
        <v>5</v>
      </c>
      <c r="D204" s="37"/>
      <c r="E204" s="37"/>
    </row>
    <row r="205" spans="2:5" x14ac:dyDescent="0.3">
      <c r="B205" s="31" t="s">
        <v>70</v>
      </c>
      <c r="C205" s="13">
        <v>3</v>
      </c>
      <c r="D205" s="37"/>
      <c r="E205" s="37"/>
    </row>
    <row r="206" spans="2:5" x14ac:dyDescent="0.3">
      <c r="B206" s="31" t="s">
        <v>73</v>
      </c>
      <c r="C206" s="13">
        <v>7</v>
      </c>
      <c r="D206" s="37"/>
      <c r="E206" s="37"/>
    </row>
    <row r="207" spans="2:5" x14ac:dyDescent="0.3">
      <c r="B207" s="17" t="s">
        <v>18</v>
      </c>
      <c r="C207" s="18">
        <v>132</v>
      </c>
      <c r="D207" s="36">
        <f>C208/C207</f>
        <v>0.59090909090909094</v>
      </c>
      <c r="E207" s="36">
        <f>C208/(C207-C212-C213)</f>
        <v>0.83870967741935487</v>
      </c>
    </row>
    <row r="208" spans="2:5" x14ac:dyDescent="0.3">
      <c r="B208" s="30" t="s">
        <v>94</v>
      </c>
      <c r="C208" s="12">
        <v>78</v>
      </c>
      <c r="D208" s="37"/>
      <c r="E208" s="37"/>
    </row>
    <row r="209" spans="2:5" x14ac:dyDescent="0.3">
      <c r="B209" s="30" t="s">
        <v>69</v>
      </c>
      <c r="C209" s="12">
        <v>1</v>
      </c>
      <c r="D209" s="37"/>
      <c r="E209" s="37"/>
    </row>
    <row r="210" spans="2:5" x14ac:dyDescent="0.3">
      <c r="B210" s="31" t="s">
        <v>70</v>
      </c>
      <c r="C210" s="13">
        <v>1</v>
      </c>
      <c r="D210" s="37"/>
      <c r="E210" s="37"/>
    </row>
    <row r="211" spans="2:5" x14ac:dyDescent="0.3">
      <c r="B211" s="30" t="s">
        <v>76</v>
      </c>
      <c r="C211" s="12">
        <v>53</v>
      </c>
      <c r="D211" s="37"/>
      <c r="E211" s="37"/>
    </row>
    <row r="212" spans="2:5" x14ac:dyDescent="0.3">
      <c r="B212" s="31" t="s">
        <v>71</v>
      </c>
      <c r="C212" s="13">
        <v>33</v>
      </c>
      <c r="D212" s="37"/>
      <c r="E212" s="37"/>
    </row>
    <row r="213" spans="2:5" x14ac:dyDescent="0.3">
      <c r="B213" s="31" t="s">
        <v>72</v>
      </c>
      <c r="C213" s="13">
        <v>6</v>
      </c>
      <c r="D213" s="37"/>
      <c r="E213" s="37"/>
    </row>
    <row r="214" spans="2:5" x14ac:dyDescent="0.3">
      <c r="B214" s="31" t="s">
        <v>75</v>
      </c>
      <c r="C214" s="13">
        <v>4</v>
      </c>
      <c r="D214" s="37"/>
      <c r="E214" s="37"/>
    </row>
    <row r="215" spans="2:5" x14ac:dyDescent="0.3">
      <c r="B215" s="31" t="s">
        <v>70</v>
      </c>
      <c r="C215" s="13">
        <v>2</v>
      </c>
      <c r="D215" s="37"/>
      <c r="E215" s="37"/>
    </row>
    <row r="216" spans="2:5" x14ac:dyDescent="0.3">
      <c r="B216" s="31" t="s">
        <v>73</v>
      </c>
      <c r="C216" s="13">
        <v>8</v>
      </c>
      <c r="D216" s="37"/>
      <c r="E216" s="37"/>
    </row>
    <row r="217" spans="2:5" x14ac:dyDescent="0.3">
      <c r="B217" s="17" t="s">
        <v>7</v>
      </c>
      <c r="C217" s="18">
        <v>31</v>
      </c>
      <c r="D217" s="36">
        <f>C218/C217</f>
        <v>0.45161290322580644</v>
      </c>
      <c r="E217" s="36">
        <f>C218/(C217-C222-C223)</f>
        <v>0.63636363636363635</v>
      </c>
    </row>
    <row r="218" spans="2:5" x14ac:dyDescent="0.3">
      <c r="B218" s="30" t="s">
        <v>94</v>
      </c>
      <c r="C218" s="12">
        <v>14</v>
      </c>
      <c r="D218" s="37"/>
      <c r="E218" s="37"/>
    </row>
    <row r="219" spans="2:5" x14ac:dyDescent="0.3">
      <c r="B219" s="30" t="s">
        <v>69</v>
      </c>
      <c r="C219" s="12">
        <v>3</v>
      </c>
      <c r="D219" s="37"/>
      <c r="E219" s="37"/>
    </row>
    <row r="220" spans="2:5" x14ac:dyDescent="0.3">
      <c r="B220" s="31" t="s">
        <v>70</v>
      </c>
      <c r="C220" s="13">
        <v>3</v>
      </c>
      <c r="D220" s="37"/>
      <c r="E220" s="37"/>
    </row>
    <row r="221" spans="2:5" x14ac:dyDescent="0.3">
      <c r="B221" s="30" t="s">
        <v>76</v>
      </c>
      <c r="C221" s="12">
        <v>14</v>
      </c>
      <c r="D221" s="37"/>
      <c r="E221" s="37"/>
    </row>
    <row r="222" spans="2:5" x14ac:dyDescent="0.3">
      <c r="B222" s="31" t="s">
        <v>71</v>
      </c>
      <c r="C222" s="13">
        <v>6</v>
      </c>
      <c r="D222" s="37"/>
      <c r="E222" s="37"/>
    </row>
    <row r="223" spans="2:5" x14ac:dyDescent="0.3">
      <c r="B223" s="31" t="s">
        <v>72</v>
      </c>
      <c r="C223" s="13">
        <v>3</v>
      </c>
      <c r="D223" s="37"/>
      <c r="E223" s="37"/>
    </row>
    <row r="224" spans="2:5" x14ac:dyDescent="0.3">
      <c r="B224" s="31" t="s">
        <v>75</v>
      </c>
      <c r="C224" s="13">
        <v>1</v>
      </c>
      <c r="D224" s="37"/>
      <c r="E224" s="37"/>
    </row>
    <row r="225" spans="2:5" x14ac:dyDescent="0.3">
      <c r="B225" s="31" t="s">
        <v>70</v>
      </c>
      <c r="C225" s="13">
        <v>3</v>
      </c>
      <c r="D225" s="37"/>
      <c r="E225" s="37"/>
    </row>
    <row r="226" spans="2:5" x14ac:dyDescent="0.3">
      <c r="B226" s="31" t="s">
        <v>73</v>
      </c>
      <c r="C226" s="13">
        <v>1</v>
      </c>
      <c r="D226" s="37"/>
      <c r="E226" s="37"/>
    </row>
    <row r="227" spans="2:5" x14ac:dyDescent="0.3">
      <c r="B227" s="17" t="s">
        <v>22</v>
      </c>
      <c r="C227" s="18">
        <v>77</v>
      </c>
      <c r="D227" s="36">
        <f>C228/C227</f>
        <v>0.7142857142857143</v>
      </c>
      <c r="E227" s="36">
        <f>C228/(C227-C232-C233)</f>
        <v>0.859375</v>
      </c>
    </row>
    <row r="228" spans="2:5" x14ac:dyDescent="0.3">
      <c r="B228" s="30" t="s">
        <v>94</v>
      </c>
      <c r="C228" s="12">
        <v>55</v>
      </c>
      <c r="D228" s="37"/>
      <c r="E228" s="37"/>
    </row>
    <row r="229" spans="2:5" x14ac:dyDescent="0.3">
      <c r="B229" s="30" t="s">
        <v>69</v>
      </c>
      <c r="C229" s="12">
        <v>7</v>
      </c>
      <c r="D229" s="37"/>
      <c r="E229" s="37"/>
    </row>
    <row r="230" spans="2:5" x14ac:dyDescent="0.3">
      <c r="B230" s="31" t="s">
        <v>70</v>
      </c>
      <c r="C230" s="13">
        <v>7</v>
      </c>
      <c r="D230" s="37"/>
      <c r="E230" s="37"/>
    </row>
    <row r="231" spans="2:5" x14ac:dyDescent="0.3">
      <c r="B231" s="30" t="s">
        <v>76</v>
      </c>
      <c r="C231" s="12">
        <v>15</v>
      </c>
      <c r="D231" s="37"/>
      <c r="E231" s="37"/>
    </row>
    <row r="232" spans="2:5" x14ac:dyDescent="0.3">
      <c r="B232" s="31" t="s">
        <v>71</v>
      </c>
      <c r="C232" s="13">
        <v>10</v>
      </c>
      <c r="D232" s="37"/>
      <c r="E232" s="37"/>
    </row>
    <row r="233" spans="2:5" x14ac:dyDescent="0.3">
      <c r="B233" s="31" t="s">
        <v>72</v>
      </c>
      <c r="C233" s="13">
        <v>3</v>
      </c>
      <c r="D233" s="37"/>
      <c r="E233" s="37"/>
    </row>
    <row r="234" spans="2:5" x14ac:dyDescent="0.3">
      <c r="B234" s="31" t="s">
        <v>70</v>
      </c>
      <c r="C234" s="13">
        <v>1</v>
      </c>
      <c r="D234" s="37"/>
      <c r="E234" s="37"/>
    </row>
    <row r="235" spans="2:5" x14ac:dyDescent="0.3">
      <c r="B235" s="31" t="s">
        <v>73</v>
      </c>
      <c r="C235" s="13">
        <v>1</v>
      </c>
      <c r="D235" s="37"/>
      <c r="E235" s="37"/>
    </row>
    <row r="236" spans="2:5" x14ac:dyDescent="0.3">
      <c r="B236" s="17" t="s">
        <v>23</v>
      </c>
      <c r="C236" s="18">
        <v>115</v>
      </c>
      <c r="D236" s="36">
        <f>C237/C236</f>
        <v>0.56521739130434778</v>
      </c>
      <c r="E236" s="36">
        <f>C237/(C236-C239-C243-C244)</f>
        <v>0.8666666666666667</v>
      </c>
    </row>
    <row r="237" spans="2:5" x14ac:dyDescent="0.3">
      <c r="B237" s="30" t="s">
        <v>94</v>
      </c>
      <c r="C237" s="12">
        <v>65</v>
      </c>
      <c r="D237" s="37"/>
      <c r="E237" s="37"/>
    </row>
    <row r="238" spans="2:5" x14ac:dyDescent="0.3">
      <c r="B238" s="30" t="s">
        <v>69</v>
      </c>
      <c r="C238" s="12">
        <v>9</v>
      </c>
      <c r="D238" s="37"/>
      <c r="E238" s="37"/>
    </row>
    <row r="239" spans="2:5" x14ac:dyDescent="0.3">
      <c r="B239" s="31" t="s">
        <v>72</v>
      </c>
      <c r="C239" s="13">
        <v>5</v>
      </c>
      <c r="D239" s="37"/>
      <c r="E239" s="37"/>
    </row>
    <row r="240" spans="2:5" x14ac:dyDescent="0.3">
      <c r="B240" s="31" t="s">
        <v>70</v>
      </c>
      <c r="C240" s="13">
        <v>3</v>
      </c>
      <c r="D240" s="37"/>
      <c r="E240" s="37"/>
    </row>
    <row r="241" spans="2:5" x14ac:dyDescent="0.3">
      <c r="B241" s="31" t="s">
        <v>73</v>
      </c>
      <c r="C241" s="13">
        <v>1</v>
      </c>
      <c r="D241" s="37"/>
      <c r="E241" s="37"/>
    </row>
    <row r="242" spans="2:5" x14ac:dyDescent="0.3">
      <c r="B242" s="30" t="s">
        <v>76</v>
      </c>
      <c r="C242" s="12">
        <v>41</v>
      </c>
      <c r="D242" s="37"/>
      <c r="E242" s="37"/>
    </row>
    <row r="243" spans="2:5" x14ac:dyDescent="0.3">
      <c r="B243" s="31" t="s">
        <v>71</v>
      </c>
      <c r="C243" s="13">
        <v>27</v>
      </c>
      <c r="D243" s="37"/>
      <c r="E243" s="37"/>
    </row>
    <row r="244" spans="2:5" x14ac:dyDescent="0.3">
      <c r="B244" s="31" t="s">
        <v>72</v>
      </c>
      <c r="C244" s="13">
        <v>8</v>
      </c>
      <c r="D244" s="37"/>
      <c r="E244" s="37"/>
    </row>
    <row r="245" spans="2:5" x14ac:dyDescent="0.3">
      <c r="B245" s="31" t="s">
        <v>70</v>
      </c>
      <c r="C245" s="13">
        <v>1</v>
      </c>
      <c r="D245" s="37"/>
      <c r="E245" s="37"/>
    </row>
    <row r="246" spans="2:5" x14ac:dyDescent="0.3">
      <c r="B246" s="31" t="s">
        <v>73</v>
      </c>
      <c r="C246" s="13">
        <v>5</v>
      </c>
      <c r="D246" s="37"/>
      <c r="E246" s="37"/>
    </row>
    <row r="247" spans="2:5" x14ac:dyDescent="0.3">
      <c r="B247" s="17" t="s">
        <v>48</v>
      </c>
      <c r="C247" s="18">
        <v>28</v>
      </c>
      <c r="D247" s="36">
        <f>C248/C247</f>
        <v>0.25</v>
      </c>
      <c r="E247" s="36">
        <f>C248/(C247-C250-C251)</f>
        <v>0.58333333333333337</v>
      </c>
    </row>
    <row r="248" spans="2:5" x14ac:dyDescent="0.3">
      <c r="B248" s="30" t="s">
        <v>94</v>
      </c>
      <c r="C248" s="12">
        <v>7</v>
      </c>
      <c r="D248" s="37"/>
      <c r="E248" s="37"/>
    </row>
    <row r="249" spans="2:5" x14ac:dyDescent="0.3">
      <c r="B249" s="30" t="s">
        <v>76</v>
      </c>
      <c r="C249" s="12">
        <v>21</v>
      </c>
      <c r="D249" s="37"/>
      <c r="E249" s="37"/>
    </row>
    <row r="250" spans="2:5" x14ac:dyDescent="0.3">
      <c r="B250" s="31" t="s">
        <v>71</v>
      </c>
      <c r="C250" s="13">
        <v>13</v>
      </c>
      <c r="D250" s="37"/>
      <c r="E250" s="37"/>
    </row>
    <row r="251" spans="2:5" x14ac:dyDescent="0.3">
      <c r="B251" s="31" t="s">
        <v>72</v>
      </c>
      <c r="C251" s="13">
        <v>3</v>
      </c>
      <c r="D251" s="37"/>
      <c r="E251" s="37"/>
    </row>
    <row r="252" spans="2:5" x14ac:dyDescent="0.3">
      <c r="B252" s="31" t="s">
        <v>70</v>
      </c>
      <c r="C252" s="13">
        <v>4</v>
      </c>
      <c r="D252" s="37"/>
      <c r="E252" s="37"/>
    </row>
    <row r="253" spans="2:5" x14ac:dyDescent="0.3">
      <c r="B253" s="31" t="s">
        <v>73</v>
      </c>
      <c r="C253" s="13">
        <v>1</v>
      </c>
      <c r="D253" s="37"/>
      <c r="E253" s="37"/>
    </row>
    <row r="254" spans="2:5" x14ac:dyDescent="0.3">
      <c r="B254" s="17" t="s">
        <v>15</v>
      </c>
      <c r="C254" s="18">
        <v>231</v>
      </c>
      <c r="D254" s="36">
        <f>C255/C254</f>
        <v>0.62770562770562766</v>
      </c>
      <c r="E254" s="36">
        <f>C255/(C254-C257-C261-C262)</f>
        <v>0.83333333333333337</v>
      </c>
    </row>
    <row r="255" spans="2:5" x14ac:dyDescent="0.3">
      <c r="B255" s="30" t="s">
        <v>94</v>
      </c>
      <c r="C255" s="12">
        <v>145</v>
      </c>
      <c r="D255" s="37"/>
      <c r="E255" s="37"/>
    </row>
    <row r="256" spans="2:5" x14ac:dyDescent="0.3">
      <c r="B256" s="30" t="s">
        <v>69</v>
      </c>
      <c r="C256" s="12">
        <v>16</v>
      </c>
      <c r="D256" s="37"/>
      <c r="E256" s="37"/>
    </row>
    <row r="257" spans="2:5" x14ac:dyDescent="0.3">
      <c r="B257" s="31" t="s">
        <v>72</v>
      </c>
      <c r="C257" s="13">
        <v>8</v>
      </c>
      <c r="D257" s="37"/>
      <c r="E257" s="37"/>
    </row>
    <row r="258" spans="2:5" x14ac:dyDescent="0.3">
      <c r="B258" s="31" t="s">
        <v>70</v>
      </c>
      <c r="C258" s="13">
        <v>2</v>
      </c>
      <c r="D258" s="37"/>
      <c r="E258" s="37"/>
    </row>
    <row r="259" spans="2:5" x14ac:dyDescent="0.3">
      <c r="B259" s="31" t="s">
        <v>73</v>
      </c>
      <c r="C259" s="13">
        <v>6</v>
      </c>
      <c r="D259" s="37"/>
      <c r="E259" s="37"/>
    </row>
    <row r="260" spans="2:5" x14ac:dyDescent="0.3">
      <c r="B260" s="30" t="s">
        <v>76</v>
      </c>
      <c r="C260" s="12">
        <v>70</v>
      </c>
      <c r="D260" s="37"/>
      <c r="E260" s="37"/>
    </row>
    <row r="261" spans="2:5" x14ac:dyDescent="0.3">
      <c r="B261" s="31" t="s">
        <v>71</v>
      </c>
      <c r="C261" s="13">
        <v>27</v>
      </c>
      <c r="D261" s="37"/>
      <c r="E261" s="37"/>
    </row>
    <row r="262" spans="2:5" x14ac:dyDescent="0.3">
      <c r="B262" s="31" t="s">
        <v>72</v>
      </c>
      <c r="C262" s="13">
        <v>22</v>
      </c>
      <c r="D262" s="37"/>
      <c r="E262" s="37"/>
    </row>
    <row r="263" spans="2:5" x14ac:dyDescent="0.3">
      <c r="B263" s="31" t="s">
        <v>75</v>
      </c>
      <c r="C263" s="13">
        <v>1</v>
      </c>
      <c r="D263" s="37"/>
      <c r="E263" s="37"/>
    </row>
    <row r="264" spans="2:5" x14ac:dyDescent="0.3">
      <c r="B264" s="31" t="s">
        <v>70</v>
      </c>
      <c r="C264" s="13">
        <v>5</v>
      </c>
      <c r="D264" s="37"/>
      <c r="E264" s="37"/>
    </row>
    <row r="265" spans="2:5" x14ac:dyDescent="0.3">
      <c r="B265" s="31" t="s">
        <v>73</v>
      </c>
      <c r="C265" s="13">
        <v>15</v>
      </c>
      <c r="D265" s="37"/>
      <c r="E265" s="37"/>
    </row>
    <row r="266" spans="2:5" x14ac:dyDescent="0.3">
      <c r="B266" s="17" t="s">
        <v>25</v>
      </c>
      <c r="C266" s="18">
        <v>132</v>
      </c>
      <c r="D266" s="36">
        <f>C267/C266</f>
        <v>0.58333333333333337</v>
      </c>
      <c r="E266" s="36">
        <f>C267/(C266-C269-C273-C274)</f>
        <v>0.82795698924731187</v>
      </c>
    </row>
    <row r="267" spans="2:5" x14ac:dyDescent="0.3">
      <c r="B267" s="30" t="s">
        <v>94</v>
      </c>
      <c r="C267" s="12">
        <v>77</v>
      </c>
      <c r="D267" s="37"/>
      <c r="E267" s="37"/>
    </row>
    <row r="268" spans="2:5" x14ac:dyDescent="0.3">
      <c r="B268" s="30" t="s">
        <v>69</v>
      </c>
      <c r="C268" s="12">
        <v>4</v>
      </c>
      <c r="D268" s="37"/>
      <c r="E268" s="37"/>
    </row>
    <row r="269" spans="2:5" x14ac:dyDescent="0.3">
      <c r="B269" s="31" t="s">
        <v>72</v>
      </c>
      <c r="C269" s="13">
        <v>1</v>
      </c>
      <c r="D269" s="37"/>
      <c r="E269" s="37"/>
    </row>
    <row r="270" spans="2:5" x14ac:dyDescent="0.3">
      <c r="B270" s="31" t="s">
        <v>70</v>
      </c>
      <c r="C270" s="13">
        <v>2</v>
      </c>
      <c r="D270" s="37"/>
      <c r="E270" s="37"/>
    </row>
    <row r="271" spans="2:5" x14ac:dyDescent="0.3">
      <c r="B271" s="31" t="s">
        <v>73</v>
      </c>
      <c r="C271" s="13">
        <v>1</v>
      </c>
      <c r="D271" s="37"/>
      <c r="E271" s="37"/>
    </row>
    <row r="272" spans="2:5" x14ac:dyDescent="0.3">
      <c r="B272" s="30" t="s">
        <v>76</v>
      </c>
      <c r="C272" s="12">
        <v>51</v>
      </c>
      <c r="D272" s="37"/>
      <c r="E272" s="37"/>
    </row>
    <row r="273" spans="2:5" x14ac:dyDescent="0.3">
      <c r="B273" s="31" t="s">
        <v>71</v>
      </c>
      <c r="C273" s="13">
        <v>27</v>
      </c>
      <c r="D273" s="37"/>
      <c r="E273" s="37"/>
    </row>
    <row r="274" spans="2:5" x14ac:dyDescent="0.3">
      <c r="B274" s="31" t="s">
        <v>72</v>
      </c>
      <c r="C274" s="13">
        <v>11</v>
      </c>
      <c r="D274" s="37"/>
      <c r="E274" s="37"/>
    </row>
    <row r="275" spans="2:5" x14ac:dyDescent="0.3">
      <c r="B275" s="31" t="s">
        <v>70</v>
      </c>
      <c r="C275" s="13">
        <v>3</v>
      </c>
      <c r="D275" s="37"/>
      <c r="E275" s="37"/>
    </row>
    <row r="276" spans="2:5" x14ac:dyDescent="0.3">
      <c r="B276" s="31" t="s">
        <v>73</v>
      </c>
      <c r="C276" s="13">
        <v>10</v>
      </c>
      <c r="D276" s="37"/>
      <c r="E276" s="37"/>
    </row>
    <row r="277" spans="2:5" x14ac:dyDescent="0.3">
      <c r="B277" s="17" t="s">
        <v>17</v>
      </c>
      <c r="C277" s="18">
        <v>83</v>
      </c>
      <c r="D277" s="36">
        <f>C278/C277</f>
        <v>0.67469879518072284</v>
      </c>
      <c r="E277" s="36">
        <f>C278/(C277-C282-C283)</f>
        <v>0.91803278688524592</v>
      </c>
    </row>
    <row r="278" spans="2:5" x14ac:dyDescent="0.3">
      <c r="B278" s="30" t="s">
        <v>94</v>
      </c>
      <c r="C278" s="12">
        <v>56</v>
      </c>
      <c r="D278" s="37"/>
      <c r="E278" s="37"/>
    </row>
    <row r="279" spans="2:5" x14ac:dyDescent="0.3">
      <c r="B279" s="30" t="s">
        <v>69</v>
      </c>
      <c r="C279" s="12">
        <v>2</v>
      </c>
      <c r="D279" s="37"/>
      <c r="E279" s="37"/>
    </row>
    <row r="280" spans="2:5" x14ac:dyDescent="0.3">
      <c r="B280" s="31" t="s">
        <v>73</v>
      </c>
      <c r="C280" s="13">
        <v>2</v>
      </c>
      <c r="D280" s="37"/>
      <c r="E280" s="37"/>
    </row>
    <row r="281" spans="2:5" x14ac:dyDescent="0.3">
      <c r="B281" s="30" t="s">
        <v>76</v>
      </c>
      <c r="C281" s="12">
        <v>25</v>
      </c>
      <c r="D281" s="37"/>
      <c r="E281" s="37"/>
    </row>
    <row r="282" spans="2:5" x14ac:dyDescent="0.3">
      <c r="B282" s="31" t="s">
        <v>71</v>
      </c>
      <c r="C282" s="13">
        <v>15</v>
      </c>
      <c r="D282" s="37"/>
      <c r="E282" s="37"/>
    </row>
    <row r="283" spans="2:5" x14ac:dyDescent="0.3">
      <c r="B283" s="31" t="s">
        <v>72</v>
      </c>
      <c r="C283" s="13">
        <v>7</v>
      </c>
      <c r="D283" s="37"/>
      <c r="E283" s="37"/>
    </row>
    <row r="284" spans="2:5" x14ac:dyDescent="0.3">
      <c r="B284" s="31" t="s">
        <v>75</v>
      </c>
      <c r="C284" s="13">
        <v>2</v>
      </c>
      <c r="D284" s="37"/>
      <c r="E284" s="37"/>
    </row>
    <row r="285" spans="2:5" x14ac:dyDescent="0.3">
      <c r="B285" s="31" t="s">
        <v>73</v>
      </c>
      <c r="C285" s="13">
        <v>1</v>
      </c>
      <c r="D285" s="37"/>
      <c r="E285" s="37"/>
    </row>
    <row r="286" spans="2:5" x14ac:dyDescent="0.3">
      <c r="B286" s="17" t="s">
        <v>9</v>
      </c>
      <c r="C286" s="18">
        <v>174</v>
      </c>
      <c r="D286" s="36">
        <f>C287/C286</f>
        <v>0.63793103448275867</v>
      </c>
      <c r="E286" s="36">
        <f>C287/(C286-C289-C293-C294)</f>
        <v>0.82835820895522383</v>
      </c>
    </row>
    <row r="287" spans="2:5" x14ac:dyDescent="0.3">
      <c r="B287" s="30" t="s">
        <v>94</v>
      </c>
      <c r="C287" s="12">
        <v>111</v>
      </c>
      <c r="D287" s="37"/>
      <c r="E287" s="37"/>
    </row>
    <row r="288" spans="2:5" x14ac:dyDescent="0.3">
      <c r="B288" s="30" t="s">
        <v>69</v>
      </c>
      <c r="C288" s="12">
        <v>12</v>
      </c>
      <c r="D288" s="37"/>
      <c r="E288" s="37"/>
    </row>
    <row r="289" spans="2:5" x14ac:dyDescent="0.3">
      <c r="B289" s="31" t="s">
        <v>72</v>
      </c>
      <c r="C289" s="13">
        <v>7</v>
      </c>
      <c r="D289" s="37"/>
      <c r="E289" s="37"/>
    </row>
    <row r="290" spans="2:5" x14ac:dyDescent="0.3">
      <c r="B290" s="31" t="s">
        <v>70</v>
      </c>
      <c r="C290" s="13">
        <v>1</v>
      </c>
      <c r="D290" s="37"/>
      <c r="E290" s="37"/>
    </row>
    <row r="291" spans="2:5" x14ac:dyDescent="0.3">
      <c r="B291" s="31" t="s">
        <v>73</v>
      </c>
      <c r="C291" s="13">
        <v>4</v>
      </c>
      <c r="D291" s="37"/>
      <c r="E291" s="37"/>
    </row>
    <row r="292" spans="2:5" x14ac:dyDescent="0.3">
      <c r="B292" s="30" t="s">
        <v>76</v>
      </c>
      <c r="C292" s="12">
        <v>51</v>
      </c>
      <c r="D292" s="37"/>
      <c r="E292" s="37"/>
    </row>
    <row r="293" spans="2:5" x14ac:dyDescent="0.3">
      <c r="B293" s="31" t="s">
        <v>71</v>
      </c>
      <c r="C293" s="13">
        <v>25</v>
      </c>
      <c r="D293" s="37"/>
      <c r="E293" s="37"/>
    </row>
    <row r="294" spans="2:5" x14ac:dyDescent="0.3">
      <c r="B294" s="31" t="s">
        <v>72</v>
      </c>
      <c r="C294" s="13">
        <v>8</v>
      </c>
      <c r="D294" s="37"/>
      <c r="E294" s="37"/>
    </row>
    <row r="295" spans="2:5" x14ac:dyDescent="0.3">
      <c r="B295" s="31" t="s">
        <v>75</v>
      </c>
      <c r="C295" s="13">
        <v>4</v>
      </c>
      <c r="D295" s="37"/>
      <c r="E295" s="37"/>
    </row>
    <row r="296" spans="2:5" x14ac:dyDescent="0.3">
      <c r="B296" s="31" t="s">
        <v>70</v>
      </c>
      <c r="C296" s="13">
        <v>6</v>
      </c>
      <c r="D296" s="37"/>
      <c r="E296" s="37"/>
    </row>
    <row r="297" spans="2:5" x14ac:dyDescent="0.3">
      <c r="B297" s="31" t="s">
        <v>73</v>
      </c>
      <c r="C297" s="13">
        <v>8</v>
      </c>
      <c r="D297" s="37"/>
      <c r="E297" s="37"/>
    </row>
    <row r="298" spans="2:5" x14ac:dyDescent="0.3">
      <c r="B298" s="17" t="s">
        <v>43</v>
      </c>
      <c r="C298" s="18">
        <v>55</v>
      </c>
      <c r="D298" s="36">
        <f>C299/C298</f>
        <v>0.61818181818181817</v>
      </c>
      <c r="E298" s="36">
        <f>C299/(C298-C301-C304-C305)</f>
        <v>0.89473684210526316</v>
      </c>
    </row>
    <row r="299" spans="2:5" x14ac:dyDescent="0.3">
      <c r="B299" s="30" t="s">
        <v>94</v>
      </c>
      <c r="C299" s="12">
        <v>34</v>
      </c>
      <c r="D299" s="37"/>
      <c r="E299" s="37"/>
    </row>
    <row r="300" spans="2:5" x14ac:dyDescent="0.3">
      <c r="B300" s="30" t="s">
        <v>69</v>
      </c>
      <c r="C300" s="12">
        <v>2</v>
      </c>
      <c r="D300" s="37"/>
      <c r="E300" s="37"/>
    </row>
    <row r="301" spans="2:5" x14ac:dyDescent="0.3">
      <c r="B301" s="31" t="s">
        <v>71</v>
      </c>
      <c r="C301" s="13">
        <v>1</v>
      </c>
      <c r="D301" s="37"/>
      <c r="E301" s="37"/>
    </row>
    <row r="302" spans="2:5" x14ac:dyDescent="0.3">
      <c r="B302" s="31" t="s">
        <v>70</v>
      </c>
      <c r="C302" s="13">
        <v>1</v>
      </c>
      <c r="D302" s="37"/>
      <c r="E302" s="37"/>
    </row>
    <row r="303" spans="2:5" x14ac:dyDescent="0.3">
      <c r="B303" s="30" t="s">
        <v>76</v>
      </c>
      <c r="C303" s="12">
        <v>19</v>
      </c>
      <c r="D303" s="37"/>
      <c r="E303" s="37"/>
    </row>
    <row r="304" spans="2:5" x14ac:dyDescent="0.3">
      <c r="B304" s="31" t="s">
        <v>71</v>
      </c>
      <c r="C304" s="13">
        <v>15</v>
      </c>
      <c r="D304" s="37"/>
      <c r="E304" s="37"/>
    </row>
    <row r="305" spans="2:5" x14ac:dyDescent="0.3">
      <c r="B305" s="31" t="s">
        <v>72</v>
      </c>
      <c r="C305" s="13">
        <v>1</v>
      </c>
      <c r="D305" s="37"/>
      <c r="E305" s="37"/>
    </row>
    <row r="306" spans="2:5" x14ac:dyDescent="0.3">
      <c r="B306" s="31" t="s">
        <v>75</v>
      </c>
      <c r="C306" s="13">
        <v>1</v>
      </c>
      <c r="D306" s="37"/>
      <c r="E306" s="37"/>
    </row>
    <row r="307" spans="2:5" x14ac:dyDescent="0.3">
      <c r="B307" s="31" t="s">
        <v>73</v>
      </c>
      <c r="C307" s="13">
        <v>2</v>
      </c>
      <c r="D307" s="37"/>
      <c r="E307" s="37"/>
    </row>
    <row r="308" spans="2:5" x14ac:dyDescent="0.3">
      <c r="B308" s="17" t="s">
        <v>29</v>
      </c>
      <c r="C308" s="18">
        <v>31</v>
      </c>
      <c r="D308" s="36">
        <f>C309/C308</f>
        <v>0.87096774193548387</v>
      </c>
      <c r="E308" s="36">
        <f>C309/(C308-C311)</f>
        <v>0.93103448275862066</v>
      </c>
    </row>
    <row r="309" spans="2:5" x14ac:dyDescent="0.3">
      <c r="B309" s="30" t="s">
        <v>94</v>
      </c>
      <c r="C309" s="12">
        <v>27</v>
      </c>
      <c r="D309" s="37"/>
      <c r="E309" s="37"/>
    </row>
    <row r="310" spans="2:5" x14ac:dyDescent="0.3">
      <c r="B310" s="30" t="s">
        <v>76</v>
      </c>
      <c r="C310" s="12">
        <v>4</v>
      </c>
      <c r="D310" s="37"/>
      <c r="E310" s="37"/>
    </row>
    <row r="311" spans="2:5" x14ac:dyDescent="0.3">
      <c r="B311" s="31" t="s">
        <v>71</v>
      </c>
      <c r="C311" s="13">
        <v>2</v>
      </c>
      <c r="D311" s="37"/>
      <c r="E311" s="37"/>
    </row>
    <row r="312" spans="2:5" x14ac:dyDescent="0.3">
      <c r="B312" s="31" t="s">
        <v>75</v>
      </c>
      <c r="C312" s="13">
        <v>1</v>
      </c>
      <c r="D312" s="37"/>
      <c r="E312" s="37"/>
    </row>
    <row r="313" spans="2:5" x14ac:dyDescent="0.3">
      <c r="B313" s="31" t="s">
        <v>73</v>
      </c>
      <c r="C313" s="13">
        <v>1</v>
      </c>
      <c r="D313" s="37"/>
      <c r="E313" s="37"/>
    </row>
    <row r="314" spans="2:5" x14ac:dyDescent="0.3">
      <c r="B314" s="17" t="s">
        <v>10</v>
      </c>
      <c r="C314" s="18">
        <v>244</v>
      </c>
      <c r="D314" s="36">
        <f>C315/C314</f>
        <v>0.47950819672131145</v>
      </c>
      <c r="E314" s="36">
        <f>C315/(C314-C317-C318-C321-C322)</f>
        <v>0.80689655172413788</v>
      </c>
    </row>
    <row r="315" spans="2:5" x14ac:dyDescent="0.3">
      <c r="B315" s="30" t="s">
        <v>94</v>
      </c>
      <c r="C315" s="12">
        <v>117</v>
      </c>
      <c r="D315" s="37"/>
      <c r="E315" s="37"/>
    </row>
    <row r="316" spans="2:5" x14ac:dyDescent="0.3">
      <c r="B316" s="30" t="s">
        <v>69</v>
      </c>
      <c r="C316" s="12">
        <v>15</v>
      </c>
      <c r="D316" s="37"/>
      <c r="E316" s="37"/>
    </row>
    <row r="317" spans="2:5" x14ac:dyDescent="0.3">
      <c r="B317" s="31" t="s">
        <v>71</v>
      </c>
      <c r="C317" s="13">
        <v>3</v>
      </c>
      <c r="D317" s="37"/>
      <c r="E317" s="37"/>
    </row>
    <row r="318" spans="2:5" x14ac:dyDescent="0.3">
      <c r="B318" s="31" t="s">
        <v>72</v>
      </c>
      <c r="C318" s="13">
        <v>4</v>
      </c>
      <c r="D318" s="37"/>
      <c r="E318" s="37"/>
    </row>
    <row r="319" spans="2:5" x14ac:dyDescent="0.3">
      <c r="B319" s="31" t="s">
        <v>70</v>
      </c>
      <c r="C319" s="13">
        <v>8</v>
      </c>
      <c r="D319" s="37"/>
      <c r="E319" s="37"/>
    </row>
    <row r="320" spans="2:5" x14ac:dyDescent="0.3">
      <c r="B320" s="30" t="s">
        <v>76</v>
      </c>
      <c r="C320" s="12">
        <v>112</v>
      </c>
      <c r="D320" s="37"/>
      <c r="E320" s="37"/>
    </row>
    <row r="321" spans="2:5" x14ac:dyDescent="0.3">
      <c r="B321" s="31" t="s">
        <v>71</v>
      </c>
      <c r="C321" s="13">
        <v>79</v>
      </c>
      <c r="D321" s="37"/>
      <c r="E321" s="37"/>
    </row>
    <row r="322" spans="2:5" x14ac:dyDescent="0.3">
      <c r="B322" s="31" t="s">
        <v>72</v>
      </c>
      <c r="C322" s="13">
        <v>13</v>
      </c>
      <c r="D322" s="37"/>
      <c r="E322" s="37"/>
    </row>
    <row r="323" spans="2:5" x14ac:dyDescent="0.3">
      <c r="B323" s="31" t="s">
        <v>75</v>
      </c>
      <c r="C323" s="13">
        <v>8</v>
      </c>
      <c r="D323" s="37"/>
      <c r="E323" s="37"/>
    </row>
    <row r="324" spans="2:5" x14ac:dyDescent="0.3">
      <c r="B324" s="31" t="s">
        <v>70</v>
      </c>
      <c r="C324" s="13">
        <v>8</v>
      </c>
      <c r="D324" s="37"/>
      <c r="E324" s="37"/>
    </row>
    <row r="325" spans="2:5" x14ac:dyDescent="0.3">
      <c r="B325" s="31" t="s">
        <v>73</v>
      </c>
      <c r="C325" s="13">
        <v>4</v>
      </c>
      <c r="D325" s="37"/>
      <c r="E325" s="37"/>
    </row>
    <row r="326" spans="2:5" x14ac:dyDescent="0.3">
      <c r="B326" s="17" t="s">
        <v>4</v>
      </c>
      <c r="C326" s="18">
        <v>42</v>
      </c>
      <c r="D326" s="36">
        <f>C327/C326</f>
        <v>0.5714285714285714</v>
      </c>
      <c r="E326" s="36">
        <f>C327/(C326-C329-C330)</f>
        <v>0.8</v>
      </c>
    </row>
    <row r="327" spans="2:5" x14ac:dyDescent="0.3">
      <c r="B327" s="30" t="s">
        <v>94</v>
      </c>
      <c r="C327" s="12">
        <v>24</v>
      </c>
      <c r="D327" s="37"/>
      <c r="E327" s="37"/>
    </row>
    <row r="328" spans="2:5" x14ac:dyDescent="0.3">
      <c r="B328" s="30" t="s">
        <v>76</v>
      </c>
      <c r="C328" s="12">
        <v>18</v>
      </c>
      <c r="D328" s="37"/>
      <c r="E328" s="37"/>
    </row>
    <row r="329" spans="2:5" x14ac:dyDescent="0.3">
      <c r="B329" s="31" t="s">
        <v>71</v>
      </c>
      <c r="C329" s="13">
        <v>8</v>
      </c>
      <c r="D329" s="37"/>
      <c r="E329" s="37"/>
    </row>
    <row r="330" spans="2:5" x14ac:dyDescent="0.3">
      <c r="B330" s="31" t="s">
        <v>72</v>
      </c>
      <c r="C330" s="13">
        <v>4</v>
      </c>
      <c r="D330" s="37"/>
      <c r="E330" s="37"/>
    </row>
    <row r="331" spans="2:5" x14ac:dyDescent="0.3">
      <c r="B331" s="31" t="s">
        <v>75</v>
      </c>
      <c r="C331" s="13">
        <v>1</v>
      </c>
      <c r="D331" s="37"/>
      <c r="E331" s="37"/>
    </row>
    <row r="332" spans="2:5" x14ac:dyDescent="0.3">
      <c r="B332" s="31" t="s">
        <v>70</v>
      </c>
      <c r="C332" s="13">
        <v>5</v>
      </c>
      <c r="D332" s="37"/>
      <c r="E332" s="37"/>
    </row>
    <row r="333" spans="2:5" x14ac:dyDescent="0.3">
      <c r="B333" s="17" t="s">
        <v>19</v>
      </c>
      <c r="C333" s="18">
        <v>70</v>
      </c>
      <c r="D333" s="36">
        <f>C334/C333</f>
        <v>0.4</v>
      </c>
      <c r="E333" s="36">
        <f>C334/(C333-C338-C339)</f>
        <v>0.71794871794871795</v>
      </c>
    </row>
    <row r="334" spans="2:5" x14ac:dyDescent="0.3">
      <c r="B334" s="30" t="s">
        <v>94</v>
      </c>
      <c r="C334" s="12">
        <v>28</v>
      </c>
      <c r="D334" s="37"/>
      <c r="E334" s="37"/>
    </row>
    <row r="335" spans="2:5" x14ac:dyDescent="0.3">
      <c r="B335" s="30" t="s">
        <v>69</v>
      </c>
      <c r="C335" s="12">
        <v>3</v>
      </c>
      <c r="D335" s="37"/>
      <c r="E335" s="37"/>
    </row>
    <row r="336" spans="2:5" x14ac:dyDescent="0.3">
      <c r="B336" s="31" t="s">
        <v>70</v>
      </c>
      <c r="C336" s="13">
        <v>3</v>
      </c>
      <c r="D336" s="37"/>
      <c r="E336" s="37"/>
    </row>
    <row r="337" spans="2:5" x14ac:dyDescent="0.3">
      <c r="B337" s="30" t="s">
        <v>76</v>
      </c>
      <c r="C337" s="12">
        <v>39</v>
      </c>
      <c r="D337" s="37"/>
      <c r="E337" s="37"/>
    </row>
    <row r="338" spans="2:5" x14ac:dyDescent="0.3">
      <c r="B338" s="31" t="s">
        <v>71</v>
      </c>
      <c r="C338" s="13">
        <v>26</v>
      </c>
      <c r="D338" s="37"/>
      <c r="E338" s="37"/>
    </row>
    <row r="339" spans="2:5" x14ac:dyDescent="0.3">
      <c r="B339" s="31" t="s">
        <v>72</v>
      </c>
      <c r="C339" s="13">
        <v>5</v>
      </c>
      <c r="D339" s="37"/>
      <c r="E339" s="37"/>
    </row>
    <row r="340" spans="2:5" x14ac:dyDescent="0.3">
      <c r="B340" s="31" t="s">
        <v>70</v>
      </c>
      <c r="C340" s="13">
        <v>3</v>
      </c>
      <c r="D340" s="37"/>
      <c r="E340" s="37"/>
    </row>
    <row r="341" spans="2:5" x14ac:dyDescent="0.3">
      <c r="B341" s="31" t="s">
        <v>73</v>
      </c>
      <c r="C341" s="13">
        <v>5</v>
      </c>
      <c r="D341" s="37"/>
      <c r="E341" s="37"/>
    </row>
    <row r="342" spans="2:5" x14ac:dyDescent="0.3">
      <c r="B342" s="17" t="s">
        <v>44</v>
      </c>
      <c r="C342" s="18">
        <v>31</v>
      </c>
      <c r="D342" s="36">
        <f>C343/C342</f>
        <v>0.5161290322580645</v>
      </c>
      <c r="E342" s="36">
        <f>C343/(C342-C345-C348)</f>
        <v>0.84210526315789469</v>
      </c>
    </row>
    <row r="343" spans="2:5" x14ac:dyDescent="0.3">
      <c r="B343" s="30" t="s">
        <v>94</v>
      </c>
      <c r="C343" s="12">
        <v>16</v>
      </c>
      <c r="D343" s="37"/>
      <c r="E343" s="37"/>
    </row>
    <row r="344" spans="2:5" x14ac:dyDescent="0.3">
      <c r="B344" s="30" t="s">
        <v>69</v>
      </c>
      <c r="C344" s="12">
        <v>2</v>
      </c>
      <c r="D344" s="37"/>
      <c r="E344" s="37"/>
    </row>
    <row r="345" spans="2:5" x14ac:dyDescent="0.3">
      <c r="B345" s="31" t="s">
        <v>72</v>
      </c>
      <c r="C345" s="13">
        <v>1</v>
      </c>
      <c r="D345" s="37"/>
      <c r="E345" s="37"/>
    </row>
    <row r="346" spans="2:5" x14ac:dyDescent="0.3">
      <c r="B346" s="31" t="s">
        <v>70</v>
      </c>
      <c r="C346" s="13">
        <v>1</v>
      </c>
      <c r="D346" s="37"/>
      <c r="E346" s="37"/>
    </row>
    <row r="347" spans="2:5" x14ac:dyDescent="0.3">
      <c r="B347" s="30" t="s">
        <v>76</v>
      </c>
      <c r="C347" s="12">
        <v>13</v>
      </c>
      <c r="D347" s="37"/>
      <c r="E347" s="37"/>
    </row>
    <row r="348" spans="2:5" x14ac:dyDescent="0.3">
      <c r="B348" s="31" t="s">
        <v>71</v>
      </c>
      <c r="C348" s="13">
        <v>11</v>
      </c>
      <c r="D348" s="37"/>
      <c r="E348" s="37"/>
    </row>
    <row r="349" spans="2:5" x14ac:dyDescent="0.3">
      <c r="B349" s="31" t="s">
        <v>75</v>
      </c>
      <c r="C349" s="13">
        <v>2</v>
      </c>
      <c r="D349" s="37"/>
      <c r="E349" s="37"/>
    </row>
    <row r="350" spans="2:5" x14ac:dyDescent="0.3">
      <c r="B350" s="17" t="s">
        <v>97</v>
      </c>
      <c r="C350" s="18">
        <v>105</v>
      </c>
      <c r="D350" s="36">
        <f>C351/C350</f>
        <v>0.84761904761904761</v>
      </c>
      <c r="E350" s="36">
        <f>C351/(C350-C353-C355-C356)</f>
        <v>0.97802197802197799</v>
      </c>
    </row>
    <row r="351" spans="2:5" x14ac:dyDescent="0.3">
      <c r="B351" s="30" t="s">
        <v>94</v>
      </c>
      <c r="C351" s="12">
        <v>89</v>
      </c>
      <c r="D351" s="37"/>
      <c r="E351" s="37"/>
    </row>
    <row r="352" spans="2:5" x14ac:dyDescent="0.3">
      <c r="B352" s="30" t="s">
        <v>69</v>
      </c>
      <c r="C352" s="12">
        <v>1</v>
      </c>
      <c r="D352" s="37"/>
      <c r="E352" s="37"/>
    </row>
    <row r="353" spans="2:5" x14ac:dyDescent="0.3">
      <c r="B353" s="31" t="s">
        <v>72</v>
      </c>
      <c r="C353" s="13">
        <v>1</v>
      </c>
      <c r="D353" s="37"/>
      <c r="E353" s="37"/>
    </row>
    <row r="354" spans="2:5" x14ac:dyDescent="0.3">
      <c r="B354" s="30" t="s">
        <v>76</v>
      </c>
      <c r="C354" s="12">
        <v>15</v>
      </c>
      <c r="D354" s="37"/>
      <c r="E354" s="37"/>
    </row>
    <row r="355" spans="2:5" x14ac:dyDescent="0.3">
      <c r="B355" s="31" t="s">
        <v>71</v>
      </c>
      <c r="C355" s="13">
        <v>9</v>
      </c>
      <c r="D355" s="37"/>
      <c r="E355" s="37"/>
    </row>
    <row r="356" spans="2:5" x14ac:dyDescent="0.3">
      <c r="B356" s="31" t="s">
        <v>72</v>
      </c>
      <c r="C356" s="13">
        <v>4</v>
      </c>
      <c r="D356" s="37"/>
      <c r="E356" s="37"/>
    </row>
    <row r="357" spans="2:5" x14ac:dyDescent="0.3">
      <c r="B357" s="31" t="s">
        <v>70</v>
      </c>
      <c r="C357" s="13">
        <v>1</v>
      </c>
      <c r="D357" s="37"/>
      <c r="E357" s="37"/>
    </row>
    <row r="358" spans="2:5" ht="15" thickBot="1" x14ac:dyDescent="0.35">
      <c r="B358" s="31" t="s">
        <v>73</v>
      </c>
      <c r="C358" s="13">
        <v>1</v>
      </c>
      <c r="D358" s="37"/>
      <c r="E358" s="37"/>
    </row>
    <row r="359" spans="2:5" ht="15" thickBot="1" x14ac:dyDescent="0.35">
      <c r="B359" s="15" t="s">
        <v>2</v>
      </c>
      <c r="C359" s="16">
        <v>10141</v>
      </c>
      <c r="D359" s="35">
        <f>(C361+C372+C382+C393+C406+C417+C429+C442+C450+C459+C470+C480+C492+C500+C512+C522+C533+C544+C551+C564+C574+C582+C588)/C359</f>
        <v>0.56079282122078689</v>
      </c>
      <c r="E359" s="35">
        <f>(C361+C372+C382+C393+C406+C417+C429+C442+C450+C459+C470+C480+C492+C500+C512+C522+C533+C544+C551+C564+C574+C582+C588)/(C359-C363-C364-C366-C367-C376-C377-C384-C387-C388-C395-C396-C400-C401-C408-C411-C412-C419-C420-C423-C424-C431-C432-C436-C437-C444-C445-C452-C454-C461-C464-C465-C474-C475-C482-C483-C486-C487-C494-C495-C502-C506-C507-C514-C517-C518-C524-C527-C528-C535-C538-C539-C546-C547-C553-C554-C558-C559-C566-C568-C569-C576-C577-C584-C590-C592-C593)</f>
        <v>0.7197823060372105</v>
      </c>
    </row>
    <row r="360" spans="2:5" x14ac:dyDescent="0.3">
      <c r="B360" s="17" t="s">
        <v>16</v>
      </c>
      <c r="C360" s="18">
        <v>182</v>
      </c>
      <c r="D360" s="36">
        <f>C361/C360</f>
        <v>0.42857142857142855</v>
      </c>
      <c r="E360" s="36">
        <f>C361/(C360-C363-C364-C366-C367)</f>
        <v>0.64462809917355368</v>
      </c>
    </row>
    <row r="361" spans="2:5" x14ac:dyDescent="0.3">
      <c r="B361" s="30" t="s">
        <v>94</v>
      </c>
      <c r="C361" s="12">
        <v>78</v>
      </c>
      <c r="D361" s="37"/>
      <c r="E361" s="37"/>
    </row>
    <row r="362" spans="2:5" x14ac:dyDescent="0.3">
      <c r="B362" s="30" t="s">
        <v>69</v>
      </c>
      <c r="C362" s="12">
        <v>12</v>
      </c>
      <c r="D362" s="37"/>
      <c r="E362" s="37"/>
    </row>
    <row r="363" spans="2:5" x14ac:dyDescent="0.3">
      <c r="B363" s="31" t="s">
        <v>71</v>
      </c>
      <c r="C363" s="13">
        <v>1</v>
      </c>
      <c r="D363" s="37"/>
      <c r="E363" s="37"/>
    </row>
    <row r="364" spans="2:5" x14ac:dyDescent="0.3">
      <c r="B364" s="31" t="s">
        <v>72</v>
      </c>
      <c r="C364" s="13">
        <v>11</v>
      </c>
      <c r="D364" s="37"/>
      <c r="E364" s="37"/>
    </row>
    <row r="365" spans="2:5" x14ac:dyDescent="0.3">
      <c r="B365" s="30" t="s">
        <v>76</v>
      </c>
      <c r="C365" s="12">
        <v>92</v>
      </c>
      <c r="D365" s="37"/>
      <c r="E365" s="37"/>
    </row>
    <row r="366" spans="2:5" x14ac:dyDescent="0.3">
      <c r="B366" s="31" t="s">
        <v>71</v>
      </c>
      <c r="C366" s="13">
        <v>14</v>
      </c>
      <c r="D366" s="37"/>
      <c r="E366" s="37"/>
    </row>
    <row r="367" spans="2:5" x14ac:dyDescent="0.3">
      <c r="B367" s="31" t="s">
        <v>72</v>
      </c>
      <c r="C367" s="13">
        <v>35</v>
      </c>
      <c r="D367" s="37"/>
      <c r="E367" s="37"/>
    </row>
    <row r="368" spans="2:5" x14ac:dyDescent="0.3">
      <c r="B368" s="31" t="s">
        <v>75</v>
      </c>
      <c r="C368" s="13">
        <v>28</v>
      </c>
      <c r="D368" s="37"/>
      <c r="E368" s="37"/>
    </row>
    <row r="369" spans="2:5" x14ac:dyDescent="0.3">
      <c r="B369" s="31" t="s">
        <v>70</v>
      </c>
      <c r="C369" s="13">
        <v>9</v>
      </c>
      <c r="D369" s="37"/>
      <c r="E369" s="37"/>
    </row>
    <row r="370" spans="2:5" x14ac:dyDescent="0.3">
      <c r="B370" s="31" t="s">
        <v>73</v>
      </c>
      <c r="C370" s="13">
        <v>6</v>
      </c>
      <c r="D370" s="37"/>
      <c r="E370" s="37"/>
    </row>
    <row r="371" spans="2:5" x14ac:dyDescent="0.3">
      <c r="B371" s="17" t="s">
        <v>20</v>
      </c>
      <c r="C371" s="18">
        <v>107</v>
      </c>
      <c r="D371" s="36">
        <f>C372/C371</f>
        <v>0.57943925233644855</v>
      </c>
      <c r="E371" s="36">
        <f>C372/(C371-C376-C377)</f>
        <v>0.72093023255813948</v>
      </c>
    </row>
    <row r="372" spans="2:5" x14ac:dyDescent="0.3">
      <c r="B372" s="30" t="s">
        <v>94</v>
      </c>
      <c r="C372" s="12">
        <v>62</v>
      </c>
      <c r="D372" s="37"/>
      <c r="E372" s="37"/>
    </row>
    <row r="373" spans="2:5" x14ac:dyDescent="0.3">
      <c r="B373" s="30" t="s">
        <v>69</v>
      </c>
      <c r="C373" s="12">
        <v>1</v>
      </c>
      <c r="D373" s="37"/>
      <c r="E373" s="37"/>
    </row>
    <row r="374" spans="2:5" x14ac:dyDescent="0.3">
      <c r="B374" s="31" t="s">
        <v>73</v>
      </c>
      <c r="C374" s="13">
        <v>1</v>
      </c>
      <c r="D374" s="37"/>
      <c r="E374" s="37"/>
    </row>
    <row r="375" spans="2:5" x14ac:dyDescent="0.3">
      <c r="B375" s="30" t="s">
        <v>76</v>
      </c>
      <c r="C375" s="12">
        <v>44</v>
      </c>
      <c r="D375" s="37"/>
      <c r="E375" s="37"/>
    </row>
    <row r="376" spans="2:5" x14ac:dyDescent="0.3">
      <c r="B376" s="31" t="s">
        <v>71</v>
      </c>
      <c r="C376" s="13">
        <v>6</v>
      </c>
      <c r="D376" s="37"/>
      <c r="E376" s="37"/>
    </row>
    <row r="377" spans="2:5" x14ac:dyDescent="0.3">
      <c r="B377" s="31" t="s">
        <v>72</v>
      </c>
      <c r="C377" s="13">
        <v>15</v>
      </c>
      <c r="D377" s="37"/>
      <c r="E377" s="37"/>
    </row>
    <row r="378" spans="2:5" x14ac:dyDescent="0.3">
      <c r="B378" s="31" t="s">
        <v>75</v>
      </c>
      <c r="C378" s="13">
        <v>18</v>
      </c>
      <c r="D378" s="37"/>
      <c r="E378" s="37"/>
    </row>
    <row r="379" spans="2:5" x14ac:dyDescent="0.3">
      <c r="B379" s="31" t="s">
        <v>70</v>
      </c>
      <c r="C379" s="13">
        <v>4</v>
      </c>
      <c r="D379" s="37"/>
      <c r="E379" s="37"/>
    </row>
    <row r="380" spans="2:5" x14ac:dyDescent="0.3">
      <c r="B380" s="31" t="s">
        <v>73</v>
      </c>
      <c r="C380" s="13">
        <v>1</v>
      </c>
      <c r="D380" s="37"/>
      <c r="E380" s="37"/>
    </row>
    <row r="381" spans="2:5" x14ac:dyDescent="0.3">
      <c r="B381" s="17" t="s">
        <v>11</v>
      </c>
      <c r="C381" s="18">
        <v>547</v>
      </c>
      <c r="D381" s="36">
        <f>C382/C381</f>
        <v>0.49177330895795246</v>
      </c>
      <c r="E381" s="36">
        <f>C382/(C381-C384-C387-C388)</f>
        <v>0.65609756097560978</v>
      </c>
    </row>
    <row r="382" spans="2:5" x14ac:dyDescent="0.3">
      <c r="B382" s="30" t="s">
        <v>94</v>
      </c>
      <c r="C382" s="12">
        <v>269</v>
      </c>
      <c r="D382" s="37"/>
      <c r="E382" s="37"/>
    </row>
    <row r="383" spans="2:5" x14ac:dyDescent="0.3">
      <c r="B383" s="30" t="s">
        <v>69</v>
      </c>
      <c r="C383" s="12">
        <v>4</v>
      </c>
      <c r="D383" s="37"/>
      <c r="E383" s="37"/>
    </row>
    <row r="384" spans="2:5" x14ac:dyDescent="0.3">
      <c r="B384" s="31" t="s">
        <v>72</v>
      </c>
      <c r="C384" s="13">
        <v>3</v>
      </c>
      <c r="D384" s="37"/>
      <c r="E384" s="37"/>
    </row>
    <row r="385" spans="2:5" x14ac:dyDescent="0.3">
      <c r="B385" s="31" t="s">
        <v>73</v>
      </c>
      <c r="C385" s="13">
        <v>1</v>
      </c>
      <c r="D385" s="37"/>
      <c r="E385" s="37"/>
    </row>
    <row r="386" spans="2:5" x14ac:dyDescent="0.3">
      <c r="B386" s="30" t="s">
        <v>76</v>
      </c>
      <c r="C386" s="12">
        <v>274</v>
      </c>
      <c r="D386" s="37"/>
      <c r="E386" s="37"/>
    </row>
    <row r="387" spans="2:5" x14ac:dyDescent="0.3">
      <c r="B387" s="31" t="s">
        <v>71</v>
      </c>
      <c r="C387" s="13">
        <v>25</v>
      </c>
      <c r="D387" s="37"/>
      <c r="E387" s="37"/>
    </row>
    <row r="388" spans="2:5" x14ac:dyDescent="0.3">
      <c r="B388" s="31" t="s">
        <v>72</v>
      </c>
      <c r="C388" s="13">
        <v>109</v>
      </c>
      <c r="D388" s="37"/>
      <c r="E388" s="37"/>
    </row>
    <row r="389" spans="2:5" x14ac:dyDescent="0.3">
      <c r="B389" s="31" t="s">
        <v>75</v>
      </c>
      <c r="C389" s="13">
        <v>86</v>
      </c>
      <c r="D389" s="37"/>
      <c r="E389" s="37"/>
    </row>
    <row r="390" spans="2:5" x14ac:dyDescent="0.3">
      <c r="B390" s="31" t="s">
        <v>70</v>
      </c>
      <c r="C390" s="13">
        <v>24</v>
      </c>
      <c r="D390" s="37"/>
      <c r="E390" s="37"/>
    </row>
    <row r="391" spans="2:5" x14ac:dyDescent="0.3">
      <c r="B391" s="31" t="s">
        <v>73</v>
      </c>
      <c r="C391" s="13">
        <v>30</v>
      </c>
      <c r="D391" s="37"/>
      <c r="E391" s="37"/>
    </row>
    <row r="392" spans="2:5" x14ac:dyDescent="0.3">
      <c r="B392" s="17" t="s">
        <v>1</v>
      </c>
      <c r="C392" s="18">
        <v>4342</v>
      </c>
      <c r="D392" s="36">
        <f>C393/C392</f>
        <v>0.65315522800552739</v>
      </c>
      <c r="E392" s="36">
        <f>C393/(C392-C395-C396-C400-C401)</f>
        <v>0.78450899031811894</v>
      </c>
    </row>
    <row r="393" spans="2:5" x14ac:dyDescent="0.3">
      <c r="B393" s="30" t="s">
        <v>94</v>
      </c>
      <c r="C393" s="12">
        <v>2836</v>
      </c>
      <c r="D393" s="37"/>
      <c r="E393" s="37"/>
    </row>
    <row r="394" spans="2:5" x14ac:dyDescent="0.3">
      <c r="B394" s="30" t="s">
        <v>69</v>
      </c>
      <c r="C394" s="12">
        <v>88</v>
      </c>
      <c r="D394" s="37"/>
      <c r="E394" s="37"/>
    </row>
    <row r="395" spans="2:5" x14ac:dyDescent="0.3">
      <c r="B395" s="31" t="s">
        <v>71</v>
      </c>
      <c r="C395" s="13">
        <v>8</v>
      </c>
      <c r="D395" s="37"/>
      <c r="E395" s="37"/>
    </row>
    <row r="396" spans="2:5" x14ac:dyDescent="0.3">
      <c r="B396" s="31" t="s">
        <v>72</v>
      </c>
      <c r="C396" s="13">
        <v>46</v>
      </c>
      <c r="D396" s="37"/>
      <c r="E396" s="37"/>
    </row>
    <row r="397" spans="2:5" x14ac:dyDescent="0.3">
      <c r="B397" s="31" t="s">
        <v>70</v>
      </c>
      <c r="C397" s="13">
        <v>11</v>
      </c>
      <c r="D397" s="37"/>
      <c r="E397" s="37"/>
    </row>
    <row r="398" spans="2:5" x14ac:dyDescent="0.3">
      <c r="B398" s="31" t="s">
        <v>73</v>
      </c>
      <c r="C398" s="13">
        <v>23</v>
      </c>
      <c r="D398" s="37"/>
      <c r="E398" s="37"/>
    </row>
    <row r="399" spans="2:5" x14ac:dyDescent="0.3">
      <c r="B399" s="30" t="s">
        <v>76</v>
      </c>
      <c r="C399" s="12">
        <v>1418</v>
      </c>
      <c r="D399" s="37"/>
      <c r="E399" s="37"/>
    </row>
    <row r="400" spans="2:5" x14ac:dyDescent="0.3">
      <c r="B400" s="31" t="s">
        <v>71</v>
      </c>
      <c r="C400" s="13">
        <v>217</v>
      </c>
      <c r="D400" s="37"/>
      <c r="E400" s="37"/>
    </row>
    <row r="401" spans="2:5" x14ac:dyDescent="0.3">
      <c r="B401" s="31" t="s">
        <v>72</v>
      </c>
      <c r="C401" s="13">
        <v>456</v>
      </c>
      <c r="D401" s="37"/>
      <c r="E401" s="37"/>
    </row>
    <row r="402" spans="2:5" x14ac:dyDescent="0.3">
      <c r="B402" s="31" t="s">
        <v>75</v>
      </c>
      <c r="C402" s="13">
        <v>360</v>
      </c>
      <c r="D402" s="37"/>
      <c r="E402" s="37"/>
    </row>
    <row r="403" spans="2:5" x14ac:dyDescent="0.3">
      <c r="B403" s="31" t="s">
        <v>70</v>
      </c>
      <c r="C403" s="13">
        <v>240</v>
      </c>
      <c r="D403" s="37"/>
      <c r="E403" s="37"/>
    </row>
    <row r="404" spans="2:5" x14ac:dyDescent="0.3">
      <c r="B404" s="31" t="s">
        <v>73</v>
      </c>
      <c r="C404" s="13">
        <v>145</v>
      </c>
      <c r="D404" s="37"/>
      <c r="E404" s="37"/>
    </row>
    <row r="405" spans="2:5" x14ac:dyDescent="0.3">
      <c r="B405" s="17" t="s">
        <v>13</v>
      </c>
      <c r="C405" s="18">
        <v>304</v>
      </c>
      <c r="D405" s="36">
        <f>C406/C405</f>
        <v>0.57565789473684215</v>
      </c>
      <c r="E405" s="36">
        <f>C406/(C405-C408-C411-C412)</f>
        <v>0.77433628318584069</v>
      </c>
    </row>
    <row r="406" spans="2:5" x14ac:dyDescent="0.3">
      <c r="B406" s="30" t="s">
        <v>94</v>
      </c>
      <c r="C406" s="12">
        <v>175</v>
      </c>
      <c r="D406" s="37"/>
      <c r="E406" s="37"/>
    </row>
    <row r="407" spans="2:5" x14ac:dyDescent="0.3">
      <c r="B407" s="30" t="s">
        <v>69</v>
      </c>
      <c r="C407" s="12">
        <v>3</v>
      </c>
      <c r="D407" s="37"/>
      <c r="E407" s="37"/>
    </row>
    <row r="408" spans="2:5" x14ac:dyDescent="0.3">
      <c r="B408" s="31" t="s">
        <v>72</v>
      </c>
      <c r="C408" s="13">
        <v>2</v>
      </c>
      <c r="D408" s="37"/>
      <c r="E408" s="37"/>
    </row>
    <row r="409" spans="2:5" x14ac:dyDescent="0.3">
      <c r="B409" s="31" t="s">
        <v>70</v>
      </c>
      <c r="C409" s="13">
        <v>1</v>
      </c>
      <c r="D409" s="37"/>
      <c r="E409" s="37"/>
    </row>
    <row r="410" spans="2:5" x14ac:dyDescent="0.3">
      <c r="B410" s="30" t="s">
        <v>76</v>
      </c>
      <c r="C410" s="12">
        <v>126</v>
      </c>
      <c r="D410" s="37"/>
      <c r="E410" s="37"/>
    </row>
    <row r="411" spans="2:5" x14ac:dyDescent="0.3">
      <c r="B411" s="31" t="s">
        <v>71</v>
      </c>
      <c r="C411" s="13">
        <v>19</v>
      </c>
      <c r="D411" s="37"/>
      <c r="E411" s="37"/>
    </row>
    <row r="412" spans="2:5" x14ac:dyDescent="0.3">
      <c r="B412" s="31" t="s">
        <v>72</v>
      </c>
      <c r="C412" s="13">
        <v>57</v>
      </c>
      <c r="D412" s="37"/>
      <c r="E412" s="37"/>
    </row>
    <row r="413" spans="2:5" x14ac:dyDescent="0.3">
      <c r="B413" s="31" t="s">
        <v>75</v>
      </c>
      <c r="C413" s="13">
        <v>36</v>
      </c>
      <c r="D413" s="37"/>
      <c r="E413" s="37"/>
    </row>
    <row r="414" spans="2:5" x14ac:dyDescent="0.3">
      <c r="B414" s="31" t="s">
        <v>70</v>
      </c>
      <c r="C414" s="13">
        <v>6</v>
      </c>
      <c r="D414" s="37"/>
      <c r="E414" s="37"/>
    </row>
    <row r="415" spans="2:5" x14ac:dyDescent="0.3">
      <c r="B415" s="31" t="s">
        <v>73</v>
      </c>
      <c r="C415" s="13">
        <v>8</v>
      </c>
      <c r="D415" s="37"/>
      <c r="E415" s="37"/>
    </row>
    <row r="416" spans="2:5" x14ac:dyDescent="0.3">
      <c r="B416" s="17" t="s">
        <v>3</v>
      </c>
      <c r="C416" s="18">
        <v>997</v>
      </c>
      <c r="D416" s="36">
        <f>C417/C416</f>
        <v>0.49147442326980945</v>
      </c>
      <c r="E416" s="36">
        <f>C417/(C416-C419-C420-C423-C424)</f>
        <v>0.65595716198125842</v>
      </c>
    </row>
    <row r="417" spans="2:5" x14ac:dyDescent="0.3">
      <c r="B417" s="30" t="s">
        <v>94</v>
      </c>
      <c r="C417" s="12">
        <v>490</v>
      </c>
      <c r="D417" s="37"/>
      <c r="E417" s="37"/>
    </row>
    <row r="418" spans="2:5" x14ac:dyDescent="0.3">
      <c r="B418" s="30" t="s">
        <v>69</v>
      </c>
      <c r="C418" s="12">
        <v>14</v>
      </c>
      <c r="D418" s="37"/>
      <c r="E418" s="37"/>
    </row>
    <row r="419" spans="2:5" x14ac:dyDescent="0.3">
      <c r="B419" s="31" t="s">
        <v>71</v>
      </c>
      <c r="C419" s="13">
        <v>2</v>
      </c>
      <c r="D419" s="37"/>
      <c r="E419" s="37"/>
    </row>
    <row r="420" spans="2:5" x14ac:dyDescent="0.3">
      <c r="B420" s="31" t="s">
        <v>72</v>
      </c>
      <c r="C420" s="13">
        <v>5</v>
      </c>
      <c r="D420" s="37"/>
      <c r="E420" s="37"/>
    </row>
    <row r="421" spans="2:5" x14ac:dyDescent="0.3">
      <c r="B421" s="31" t="s">
        <v>73</v>
      </c>
      <c r="C421" s="13">
        <v>7</v>
      </c>
      <c r="D421" s="37"/>
      <c r="E421" s="37"/>
    </row>
    <row r="422" spans="2:5" x14ac:dyDescent="0.3">
      <c r="B422" s="30" t="s">
        <v>76</v>
      </c>
      <c r="C422" s="12">
        <v>493</v>
      </c>
      <c r="D422" s="37"/>
      <c r="E422" s="37"/>
    </row>
    <row r="423" spans="2:5" x14ac:dyDescent="0.3">
      <c r="B423" s="31" t="s">
        <v>71</v>
      </c>
      <c r="C423" s="13">
        <v>36</v>
      </c>
      <c r="D423" s="37"/>
      <c r="E423" s="37"/>
    </row>
    <row r="424" spans="2:5" x14ac:dyDescent="0.3">
      <c r="B424" s="31" t="s">
        <v>72</v>
      </c>
      <c r="C424" s="13">
        <v>207</v>
      </c>
      <c r="D424" s="37"/>
      <c r="E424" s="37"/>
    </row>
    <row r="425" spans="2:5" x14ac:dyDescent="0.3">
      <c r="B425" s="31" t="s">
        <v>75</v>
      </c>
      <c r="C425" s="13">
        <v>180</v>
      </c>
      <c r="D425" s="37"/>
      <c r="E425" s="37"/>
    </row>
    <row r="426" spans="2:5" x14ac:dyDescent="0.3">
      <c r="B426" s="31" t="s">
        <v>70</v>
      </c>
      <c r="C426" s="13">
        <v>34</v>
      </c>
      <c r="D426" s="37"/>
      <c r="E426" s="37"/>
    </row>
    <row r="427" spans="2:5" x14ac:dyDescent="0.3">
      <c r="B427" s="31" t="s">
        <v>73</v>
      </c>
      <c r="C427" s="13">
        <v>36</v>
      </c>
      <c r="D427" s="37"/>
      <c r="E427" s="37"/>
    </row>
    <row r="428" spans="2:5" x14ac:dyDescent="0.3">
      <c r="B428" s="17" t="s">
        <v>18</v>
      </c>
      <c r="C428" s="18">
        <v>676</v>
      </c>
      <c r="D428" s="36">
        <f>C429/C428</f>
        <v>0.57396449704142016</v>
      </c>
      <c r="E428" s="36">
        <f>C429/(C428-C431-C432-C436-C437)</f>
        <v>0.76679841897233203</v>
      </c>
    </row>
    <row r="429" spans="2:5" x14ac:dyDescent="0.3">
      <c r="B429" s="30" t="s">
        <v>94</v>
      </c>
      <c r="C429" s="12">
        <v>388</v>
      </c>
      <c r="D429" s="37"/>
      <c r="E429" s="37"/>
    </row>
    <row r="430" spans="2:5" x14ac:dyDescent="0.3">
      <c r="B430" s="30" t="s">
        <v>69</v>
      </c>
      <c r="C430" s="12">
        <v>10</v>
      </c>
      <c r="D430" s="37"/>
      <c r="E430" s="37"/>
    </row>
    <row r="431" spans="2:5" x14ac:dyDescent="0.3">
      <c r="B431" s="31" t="s">
        <v>71</v>
      </c>
      <c r="C431" s="13">
        <v>2</v>
      </c>
      <c r="D431" s="37"/>
      <c r="E431" s="37"/>
    </row>
    <row r="432" spans="2:5" x14ac:dyDescent="0.3">
      <c r="B432" s="31" t="s">
        <v>72</v>
      </c>
      <c r="C432" s="13">
        <v>2</v>
      </c>
      <c r="D432" s="37"/>
      <c r="E432" s="37"/>
    </row>
    <row r="433" spans="2:5" x14ac:dyDescent="0.3">
      <c r="B433" s="31" t="s">
        <v>70</v>
      </c>
      <c r="C433" s="13">
        <v>5</v>
      </c>
      <c r="D433" s="37"/>
      <c r="E433" s="37"/>
    </row>
    <row r="434" spans="2:5" x14ac:dyDescent="0.3">
      <c r="B434" s="31" t="s">
        <v>73</v>
      </c>
      <c r="C434" s="13">
        <v>1</v>
      </c>
      <c r="D434" s="37"/>
      <c r="E434" s="37"/>
    </row>
    <row r="435" spans="2:5" x14ac:dyDescent="0.3">
      <c r="B435" s="30" t="s">
        <v>76</v>
      </c>
      <c r="C435" s="12">
        <v>278</v>
      </c>
      <c r="D435" s="37"/>
      <c r="E435" s="37"/>
    </row>
    <row r="436" spans="2:5" x14ac:dyDescent="0.3">
      <c r="B436" s="31" t="s">
        <v>71</v>
      </c>
      <c r="C436" s="13">
        <v>36</v>
      </c>
      <c r="D436" s="37"/>
      <c r="E436" s="37"/>
    </row>
    <row r="437" spans="2:5" x14ac:dyDescent="0.3">
      <c r="B437" s="31" t="s">
        <v>72</v>
      </c>
      <c r="C437" s="13">
        <v>130</v>
      </c>
      <c r="D437" s="37"/>
      <c r="E437" s="37"/>
    </row>
    <row r="438" spans="2:5" x14ac:dyDescent="0.3">
      <c r="B438" s="31" t="s">
        <v>75</v>
      </c>
      <c r="C438" s="13">
        <v>50</v>
      </c>
      <c r="D438" s="37"/>
      <c r="E438" s="37"/>
    </row>
    <row r="439" spans="2:5" x14ac:dyDescent="0.3">
      <c r="B439" s="31" t="s">
        <v>70</v>
      </c>
      <c r="C439" s="13">
        <v>34</v>
      </c>
      <c r="D439" s="37"/>
      <c r="E439" s="37"/>
    </row>
    <row r="440" spans="2:5" x14ac:dyDescent="0.3">
      <c r="B440" s="31" t="s">
        <v>73</v>
      </c>
      <c r="C440" s="13">
        <v>28</v>
      </c>
      <c r="D440" s="37"/>
      <c r="E440" s="37"/>
    </row>
    <row r="441" spans="2:5" x14ac:dyDescent="0.3">
      <c r="B441" s="17" t="s">
        <v>7</v>
      </c>
      <c r="C441" s="18">
        <v>200</v>
      </c>
      <c r="D441" s="36">
        <f>C442/C441</f>
        <v>0.65500000000000003</v>
      </c>
      <c r="E441" s="36">
        <f>C442/(C441-C444-C445)</f>
        <v>0.77976190476190477</v>
      </c>
    </row>
    <row r="442" spans="2:5" x14ac:dyDescent="0.3">
      <c r="B442" s="30" t="s">
        <v>94</v>
      </c>
      <c r="C442" s="12">
        <v>131</v>
      </c>
      <c r="D442" s="37"/>
      <c r="E442" s="37"/>
    </row>
    <row r="443" spans="2:5" x14ac:dyDescent="0.3">
      <c r="B443" s="30" t="s">
        <v>76</v>
      </c>
      <c r="C443" s="12">
        <v>69</v>
      </c>
      <c r="D443" s="37"/>
      <c r="E443" s="37"/>
    </row>
    <row r="444" spans="2:5" x14ac:dyDescent="0.3">
      <c r="B444" s="31" t="s">
        <v>71</v>
      </c>
      <c r="C444" s="13">
        <v>4</v>
      </c>
      <c r="D444" s="37"/>
      <c r="E444" s="37"/>
    </row>
    <row r="445" spans="2:5" x14ac:dyDescent="0.3">
      <c r="B445" s="31" t="s">
        <v>72</v>
      </c>
      <c r="C445" s="13">
        <v>28</v>
      </c>
      <c r="D445" s="37"/>
      <c r="E445" s="37"/>
    </row>
    <row r="446" spans="2:5" x14ac:dyDescent="0.3">
      <c r="B446" s="31" t="s">
        <v>75</v>
      </c>
      <c r="C446" s="13">
        <v>20</v>
      </c>
      <c r="D446" s="37"/>
      <c r="E446" s="37"/>
    </row>
    <row r="447" spans="2:5" x14ac:dyDescent="0.3">
      <c r="B447" s="31" t="s">
        <v>70</v>
      </c>
      <c r="C447" s="13">
        <v>7</v>
      </c>
      <c r="D447" s="37"/>
      <c r="E447" s="37"/>
    </row>
    <row r="448" spans="2:5" x14ac:dyDescent="0.3">
      <c r="B448" s="31" t="s">
        <v>73</v>
      </c>
      <c r="C448" s="13">
        <v>10</v>
      </c>
      <c r="D448" s="37"/>
      <c r="E448" s="37"/>
    </row>
    <row r="449" spans="2:5" x14ac:dyDescent="0.3">
      <c r="B449" s="17" t="s">
        <v>22</v>
      </c>
      <c r="C449" s="18">
        <v>40</v>
      </c>
      <c r="D449" s="36">
        <f>C450/C449</f>
        <v>0.375</v>
      </c>
      <c r="E449" s="36">
        <f>C450/(C449-C452-C454)</f>
        <v>0.57692307692307687</v>
      </c>
    </row>
    <row r="450" spans="2:5" x14ac:dyDescent="0.3">
      <c r="B450" s="30" t="s">
        <v>94</v>
      </c>
      <c r="C450" s="12">
        <v>15</v>
      </c>
      <c r="D450" s="37"/>
      <c r="E450" s="37"/>
    </row>
    <row r="451" spans="2:5" x14ac:dyDescent="0.3">
      <c r="B451" s="30" t="s">
        <v>69</v>
      </c>
      <c r="C451" s="12">
        <v>1</v>
      </c>
      <c r="D451" s="37"/>
      <c r="E451" s="37"/>
    </row>
    <row r="452" spans="2:5" x14ac:dyDescent="0.3">
      <c r="B452" s="31" t="s">
        <v>72</v>
      </c>
      <c r="C452" s="13">
        <v>1</v>
      </c>
      <c r="D452" s="37"/>
      <c r="E452" s="37"/>
    </row>
    <row r="453" spans="2:5" x14ac:dyDescent="0.3">
      <c r="B453" s="30" t="s">
        <v>76</v>
      </c>
      <c r="C453" s="12">
        <v>24</v>
      </c>
      <c r="D453" s="37"/>
      <c r="E453" s="37"/>
    </row>
    <row r="454" spans="2:5" x14ac:dyDescent="0.3">
      <c r="B454" s="31" t="s">
        <v>72</v>
      </c>
      <c r="C454" s="13">
        <v>13</v>
      </c>
      <c r="D454" s="37"/>
      <c r="E454" s="37"/>
    </row>
    <row r="455" spans="2:5" x14ac:dyDescent="0.3">
      <c r="B455" s="31" t="s">
        <v>75</v>
      </c>
      <c r="C455" s="13">
        <v>5</v>
      </c>
      <c r="D455" s="37"/>
      <c r="E455" s="37"/>
    </row>
    <row r="456" spans="2:5" x14ac:dyDescent="0.3">
      <c r="B456" s="31" t="s">
        <v>70</v>
      </c>
      <c r="C456" s="13">
        <v>4</v>
      </c>
      <c r="D456" s="37"/>
      <c r="E456" s="37"/>
    </row>
    <row r="457" spans="2:5" x14ac:dyDescent="0.3">
      <c r="B457" s="31" t="s">
        <v>73</v>
      </c>
      <c r="C457" s="13">
        <v>2</v>
      </c>
      <c r="D457" s="37"/>
      <c r="E457" s="37"/>
    </row>
    <row r="458" spans="2:5" x14ac:dyDescent="0.3">
      <c r="B458" s="17" t="s">
        <v>37</v>
      </c>
      <c r="C458" s="18">
        <v>31</v>
      </c>
      <c r="D458" s="36">
        <f>C459/C458</f>
        <v>0.22580645161290322</v>
      </c>
      <c r="E458" s="36">
        <f>C459/(C458-C461-C464-C465)</f>
        <v>0.31818181818181818</v>
      </c>
    </row>
    <row r="459" spans="2:5" x14ac:dyDescent="0.3">
      <c r="B459" s="30" t="s">
        <v>94</v>
      </c>
      <c r="C459" s="12">
        <v>7</v>
      </c>
      <c r="D459" s="37"/>
      <c r="E459" s="37"/>
    </row>
    <row r="460" spans="2:5" x14ac:dyDescent="0.3">
      <c r="B460" s="30" t="s">
        <v>69</v>
      </c>
      <c r="C460" s="12">
        <v>2</v>
      </c>
      <c r="D460" s="37"/>
      <c r="E460" s="37"/>
    </row>
    <row r="461" spans="2:5" x14ac:dyDescent="0.3">
      <c r="B461" s="31" t="s">
        <v>72</v>
      </c>
      <c r="C461" s="13">
        <v>1</v>
      </c>
      <c r="D461" s="37"/>
      <c r="E461" s="37"/>
    </row>
    <row r="462" spans="2:5" x14ac:dyDescent="0.3">
      <c r="B462" s="31" t="s">
        <v>73</v>
      </c>
      <c r="C462" s="13">
        <v>1</v>
      </c>
      <c r="D462" s="37"/>
      <c r="E462" s="37"/>
    </row>
    <row r="463" spans="2:5" x14ac:dyDescent="0.3">
      <c r="B463" s="30" t="s">
        <v>76</v>
      </c>
      <c r="C463" s="12">
        <v>22</v>
      </c>
      <c r="D463" s="37"/>
      <c r="E463" s="37"/>
    </row>
    <row r="464" spans="2:5" x14ac:dyDescent="0.3">
      <c r="B464" s="31" t="s">
        <v>71</v>
      </c>
      <c r="C464" s="13">
        <v>1</v>
      </c>
      <c r="D464" s="37"/>
      <c r="E464" s="37"/>
    </row>
    <row r="465" spans="2:5" x14ac:dyDescent="0.3">
      <c r="B465" s="31" t="s">
        <v>72</v>
      </c>
      <c r="C465" s="13">
        <v>7</v>
      </c>
      <c r="D465" s="37"/>
      <c r="E465" s="37"/>
    </row>
    <row r="466" spans="2:5" x14ac:dyDescent="0.3">
      <c r="B466" s="31" t="s">
        <v>75</v>
      </c>
      <c r="C466" s="13">
        <v>8</v>
      </c>
      <c r="D466" s="37"/>
      <c r="E466" s="37"/>
    </row>
    <row r="467" spans="2:5" x14ac:dyDescent="0.3">
      <c r="B467" s="31" t="s">
        <v>70</v>
      </c>
      <c r="C467" s="13">
        <v>1</v>
      </c>
      <c r="D467" s="37"/>
      <c r="E467" s="37"/>
    </row>
    <row r="468" spans="2:5" x14ac:dyDescent="0.3">
      <c r="B468" s="31" t="s">
        <v>73</v>
      </c>
      <c r="C468" s="13">
        <v>5</v>
      </c>
      <c r="D468" s="37"/>
      <c r="E468" s="37"/>
    </row>
    <row r="469" spans="2:5" x14ac:dyDescent="0.3">
      <c r="B469" s="17" t="s">
        <v>23</v>
      </c>
      <c r="C469" s="18">
        <v>67</v>
      </c>
      <c r="D469" s="36">
        <f>C470/C469</f>
        <v>8.9552238805970144E-2</v>
      </c>
      <c r="E469" s="36">
        <f>C470/(C469-C474-C475)</f>
        <v>0.15</v>
      </c>
    </row>
    <row r="470" spans="2:5" x14ac:dyDescent="0.3">
      <c r="B470" s="30" t="s">
        <v>94</v>
      </c>
      <c r="C470" s="12">
        <v>6</v>
      </c>
      <c r="D470" s="37"/>
      <c r="E470" s="37"/>
    </row>
    <row r="471" spans="2:5" x14ac:dyDescent="0.3">
      <c r="B471" s="30" t="s">
        <v>69</v>
      </c>
      <c r="C471" s="12">
        <v>1</v>
      </c>
      <c r="D471" s="37"/>
      <c r="E471" s="37"/>
    </row>
    <row r="472" spans="2:5" x14ac:dyDescent="0.3">
      <c r="B472" s="31" t="s">
        <v>73</v>
      </c>
      <c r="C472" s="13">
        <v>1</v>
      </c>
      <c r="D472" s="37"/>
      <c r="E472" s="37"/>
    </row>
    <row r="473" spans="2:5" x14ac:dyDescent="0.3">
      <c r="B473" s="30" t="s">
        <v>76</v>
      </c>
      <c r="C473" s="12">
        <v>60</v>
      </c>
      <c r="D473" s="37"/>
      <c r="E473" s="37"/>
    </row>
    <row r="474" spans="2:5" x14ac:dyDescent="0.3">
      <c r="B474" s="31" t="s">
        <v>71</v>
      </c>
      <c r="C474" s="13">
        <v>3</v>
      </c>
      <c r="D474" s="37"/>
      <c r="E474" s="37"/>
    </row>
    <row r="475" spans="2:5" x14ac:dyDescent="0.3">
      <c r="B475" s="31" t="s">
        <v>72</v>
      </c>
      <c r="C475" s="13">
        <v>24</v>
      </c>
      <c r="D475" s="37"/>
      <c r="E475" s="37"/>
    </row>
    <row r="476" spans="2:5" x14ac:dyDescent="0.3">
      <c r="B476" s="31" t="s">
        <v>75</v>
      </c>
      <c r="C476" s="13">
        <v>18</v>
      </c>
      <c r="D476" s="37"/>
      <c r="E476" s="37"/>
    </row>
    <row r="477" spans="2:5" x14ac:dyDescent="0.3">
      <c r="B477" s="31" t="s">
        <v>70</v>
      </c>
      <c r="C477" s="13">
        <v>6</v>
      </c>
      <c r="D477" s="37"/>
      <c r="E477" s="37"/>
    </row>
    <row r="478" spans="2:5" x14ac:dyDescent="0.3">
      <c r="B478" s="31" t="s">
        <v>73</v>
      </c>
      <c r="C478" s="13">
        <v>9</v>
      </c>
      <c r="D478" s="37"/>
      <c r="E478" s="37"/>
    </row>
    <row r="479" spans="2:5" x14ac:dyDescent="0.3">
      <c r="B479" s="17" t="s">
        <v>21</v>
      </c>
      <c r="C479" s="18">
        <v>179</v>
      </c>
      <c r="D479" s="36">
        <f>C480/C479</f>
        <v>0.15083798882681565</v>
      </c>
      <c r="E479" s="36">
        <f>C480/(C479-C482-C483-C486-C487)</f>
        <v>0.36486486486486486</v>
      </c>
    </row>
    <row r="480" spans="2:5" x14ac:dyDescent="0.3">
      <c r="B480" s="30" t="s">
        <v>94</v>
      </c>
      <c r="C480" s="12">
        <v>27</v>
      </c>
      <c r="D480" s="37"/>
      <c r="E480" s="37"/>
    </row>
    <row r="481" spans="2:5" x14ac:dyDescent="0.3">
      <c r="B481" s="30" t="s">
        <v>69</v>
      </c>
      <c r="C481" s="12">
        <v>40</v>
      </c>
      <c r="D481" s="37"/>
      <c r="E481" s="37"/>
    </row>
    <row r="482" spans="2:5" x14ac:dyDescent="0.3">
      <c r="B482" s="31" t="s">
        <v>71</v>
      </c>
      <c r="C482" s="13">
        <v>6</v>
      </c>
      <c r="D482" s="37"/>
      <c r="E482" s="37"/>
    </row>
    <row r="483" spans="2:5" x14ac:dyDescent="0.3">
      <c r="B483" s="31" t="s">
        <v>72</v>
      </c>
      <c r="C483" s="13">
        <v>21</v>
      </c>
      <c r="D483" s="37"/>
      <c r="E483" s="37"/>
    </row>
    <row r="484" spans="2:5" x14ac:dyDescent="0.3">
      <c r="B484" s="31" t="s">
        <v>73</v>
      </c>
      <c r="C484" s="13">
        <v>13</v>
      </c>
      <c r="D484" s="37"/>
      <c r="E484" s="37"/>
    </row>
    <row r="485" spans="2:5" x14ac:dyDescent="0.3">
      <c r="B485" s="30" t="s">
        <v>76</v>
      </c>
      <c r="C485" s="12">
        <v>112</v>
      </c>
      <c r="D485" s="37"/>
      <c r="E485" s="37"/>
    </row>
    <row r="486" spans="2:5" x14ac:dyDescent="0.3">
      <c r="B486" s="31" t="s">
        <v>71</v>
      </c>
      <c r="C486" s="13">
        <v>8</v>
      </c>
      <c r="D486" s="37"/>
      <c r="E486" s="37"/>
    </row>
    <row r="487" spans="2:5" x14ac:dyDescent="0.3">
      <c r="B487" s="31" t="s">
        <v>72</v>
      </c>
      <c r="C487" s="13">
        <v>70</v>
      </c>
      <c r="D487" s="37"/>
      <c r="E487" s="37"/>
    </row>
    <row r="488" spans="2:5" x14ac:dyDescent="0.3">
      <c r="B488" s="31" t="s">
        <v>75</v>
      </c>
      <c r="C488" s="13">
        <v>23</v>
      </c>
      <c r="D488" s="37"/>
      <c r="E488" s="37"/>
    </row>
    <row r="489" spans="2:5" x14ac:dyDescent="0.3">
      <c r="B489" s="31" t="s">
        <v>70</v>
      </c>
      <c r="C489" s="13">
        <v>5</v>
      </c>
      <c r="D489" s="37"/>
      <c r="E489" s="37"/>
    </row>
    <row r="490" spans="2:5" x14ac:dyDescent="0.3">
      <c r="B490" s="31" t="s">
        <v>73</v>
      </c>
      <c r="C490" s="13">
        <v>6</v>
      </c>
      <c r="D490" s="37"/>
      <c r="E490" s="37"/>
    </row>
    <row r="491" spans="2:5" x14ac:dyDescent="0.3">
      <c r="B491" s="17" t="s">
        <v>25</v>
      </c>
      <c r="C491" s="18">
        <v>88</v>
      </c>
      <c r="D491" s="36">
        <f>C492/C491</f>
        <v>0.46590909090909088</v>
      </c>
      <c r="E491" s="36">
        <f>C492/(C491-C494-C495)</f>
        <v>0.640625</v>
      </c>
    </row>
    <row r="492" spans="2:5" x14ac:dyDescent="0.3">
      <c r="B492" s="30" t="s">
        <v>94</v>
      </c>
      <c r="C492" s="12">
        <v>41</v>
      </c>
      <c r="D492" s="37"/>
      <c r="E492" s="37"/>
    </row>
    <row r="493" spans="2:5" x14ac:dyDescent="0.3">
      <c r="B493" s="30" t="s">
        <v>76</v>
      </c>
      <c r="C493" s="12">
        <v>47</v>
      </c>
      <c r="D493" s="37"/>
      <c r="E493" s="37"/>
    </row>
    <row r="494" spans="2:5" x14ac:dyDescent="0.3">
      <c r="B494" s="31" t="s">
        <v>71</v>
      </c>
      <c r="C494" s="13">
        <v>5</v>
      </c>
      <c r="D494" s="37"/>
      <c r="E494" s="37"/>
    </row>
    <row r="495" spans="2:5" x14ac:dyDescent="0.3">
      <c r="B495" s="31" t="s">
        <v>72</v>
      </c>
      <c r="C495" s="13">
        <v>19</v>
      </c>
      <c r="D495" s="37"/>
      <c r="E495" s="37"/>
    </row>
    <row r="496" spans="2:5" x14ac:dyDescent="0.3">
      <c r="B496" s="31" t="s">
        <v>75</v>
      </c>
      <c r="C496" s="13">
        <v>15</v>
      </c>
      <c r="D496" s="37"/>
      <c r="E496" s="37"/>
    </row>
    <row r="497" spans="2:5" x14ac:dyDescent="0.3">
      <c r="B497" s="31" t="s">
        <v>70</v>
      </c>
      <c r="C497" s="13">
        <v>5</v>
      </c>
      <c r="D497" s="37"/>
      <c r="E497" s="37"/>
    </row>
    <row r="498" spans="2:5" x14ac:dyDescent="0.3">
      <c r="B498" s="31" t="s">
        <v>73</v>
      </c>
      <c r="C498" s="13">
        <v>3</v>
      </c>
      <c r="D498" s="37"/>
      <c r="E498" s="37"/>
    </row>
    <row r="499" spans="2:5" x14ac:dyDescent="0.3">
      <c r="B499" s="17" t="s">
        <v>17</v>
      </c>
      <c r="C499" s="18">
        <v>135</v>
      </c>
      <c r="D499" s="36">
        <f>C500/C499</f>
        <v>0.34814814814814815</v>
      </c>
      <c r="E499" s="36">
        <f>C500/(C499-C502-C506-C507)</f>
        <v>0.48958333333333331</v>
      </c>
    </row>
    <row r="500" spans="2:5" x14ac:dyDescent="0.3">
      <c r="B500" s="30" t="s">
        <v>94</v>
      </c>
      <c r="C500" s="12">
        <v>47</v>
      </c>
      <c r="D500" s="37"/>
      <c r="E500" s="37"/>
    </row>
    <row r="501" spans="2:5" x14ac:dyDescent="0.3">
      <c r="B501" s="30" t="s">
        <v>69</v>
      </c>
      <c r="C501" s="12">
        <v>5</v>
      </c>
      <c r="D501" s="37"/>
      <c r="E501" s="37"/>
    </row>
    <row r="502" spans="2:5" x14ac:dyDescent="0.3">
      <c r="B502" s="31" t="s">
        <v>71</v>
      </c>
      <c r="C502" s="13">
        <v>1</v>
      </c>
      <c r="D502" s="37"/>
      <c r="E502" s="37"/>
    </row>
    <row r="503" spans="2:5" x14ac:dyDescent="0.3">
      <c r="B503" s="31" t="s">
        <v>70</v>
      </c>
      <c r="C503" s="13">
        <v>2</v>
      </c>
      <c r="D503" s="37"/>
      <c r="E503" s="37"/>
    </row>
    <row r="504" spans="2:5" x14ac:dyDescent="0.3">
      <c r="B504" s="31" t="s">
        <v>73</v>
      </c>
      <c r="C504" s="13">
        <v>2</v>
      </c>
      <c r="D504" s="37"/>
      <c r="E504" s="37"/>
    </row>
    <row r="505" spans="2:5" x14ac:dyDescent="0.3">
      <c r="B505" s="30" t="s">
        <v>76</v>
      </c>
      <c r="C505" s="12">
        <v>83</v>
      </c>
      <c r="D505" s="37"/>
      <c r="E505" s="37"/>
    </row>
    <row r="506" spans="2:5" x14ac:dyDescent="0.3">
      <c r="B506" s="31" t="s">
        <v>71</v>
      </c>
      <c r="C506" s="13">
        <v>7</v>
      </c>
      <c r="D506" s="37"/>
      <c r="E506" s="37"/>
    </row>
    <row r="507" spans="2:5" x14ac:dyDescent="0.3">
      <c r="B507" s="31" t="s">
        <v>72</v>
      </c>
      <c r="C507" s="13">
        <v>31</v>
      </c>
      <c r="D507" s="37"/>
      <c r="E507" s="37"/>
    </row>
    <row r="508" spans="2:5" x14ac:dyDescent="0.3">
      <c r="B508" s="31" t="s">
        <v>75</v>
      </c>
      <c r="C508" s="13">
        <v>34</v>
      </c>
      <c r="D508" s="37"/>
      <c r="E508" s="37"/>
    </row>
    <row r="509" spans="2:5" x14ac:dyDescent="0.3">
      <c r="B509" s="31" t="s">
        <v>70</v>
      </c>
      <c r="C509" s="13">
        <v>3</v>
      </c>
      <c r="D509" s="37"/>
      <c r="E509" s="37"/>
    </row>
    <row r="510" spans="2:5" x14ac:dyDescent="0.3">
      <c r="B510" s="31" t="s">
        <v>73</v>
      </c>
      <c r="C510" s="13">
        <v>8</v>
      </c>
      <c r="D510" s="37"/>
      <c r="E510" s="37"/>
    </row>
    <row r="511" spans="2:5" x14ac:dyDescent="0.3">
      <c r="B511" s="17" t="s">
        <v>41</v>
      </c>
      <c r="C511" s="18">
        <v>119</v>
      </c>
      <c r="D511" s="36">
        <f>C512/C511</f>
        <v>0.56302521008403361</v>
      </c>
      <c r="E511" s="36">
        <f>C512/(C511-C514-C517-C518)</f>
        <v>0.73626373626373631</v>
      </c>
    </row>
    <row r="512" spans="2:5" x14ac:dyDescent="0.3">
      <c r="B512" s="30" t="s">
        <v>94</v>
      </c>
      <c r="C512" s="12">
        <v>67</v>
      </c>
      <c r="D512" s="37"/>
      <c r="E512" s="37"/>
    </row>
    <row r="513" spans="2:5" x14ac:dyDescent="0.3">
      <c r="B513" s="30" t="s">
        <v>69</v>
      </c>
      <c r="C513" s="12">
        <v>11</v>
      </c>
      <c r="D513" s="37"/>
      <c r="E513" s="37"/>
    </row>
    <row r="514" spans="2:5" x14ac:dyDescent="0.3">
      <c r="B514" s="31" t="s">
        <v>72</v>
      </c>
      <c r="C514" s="13">
        <v>9</v>
      </c>
      <c r="D514" s="37"/>
      <c r="E514" s="37"/>
    </row>
    <row r="515" spans="2:5" x14ac:dyDescent="0.3">
      <c r="B515" s="31" t="s">
        <v>73</v>
      </c>
      <c r="C515" s="13">
        <v>2</v>
      </c>
      <c r="D515" s="37"/>
      <c r="E515" s="37"/>
    </row>
    <row r="516" spans="2:5" x14ac:dyDescent="0.3">
      <c r="B516" s="30" t="s">
        <v>76</v>
      </c>
      <c r="C516" s="12">
        <v>41</v>
      </c>
      <c r="D516" s="37"/>
      <c r="E516" s="37"/>
    </row>
    <row r="517" spans="2:5" x14ac:dyDescent="0.3">
      <c r="B517" s="31" t="s">
        <v>71</v>
      </c>
      <c r="C517" s="13">
        <v>7</v>
      </c>
      <c r="D517" s="37"/>
      <c r="E517" s="37"/>
    </row>
    <row r="518" spans="2:5" x14ac:dyDescent="0.3">
      <c r="B518" s="31" t="s">
        <v>72</v>
      </c>
      <c r="C518" s="13">
        <v>12</v>
      </c>
      <c r="D518" s="37"/>
      <c r="E518" s="37"/>
    </row>
    <row r="519" spans="2:5" x14ac:dyDescent="0.3">
      <c r="B519" s="31" t="s">
        <v>75</v>
      </c>
      <c r="C519" s="13">
        <v>15</v>
      </c>
      <c r="D519" s="37"/>
      <c r="E519" s="37"/>
    </row>
    <row r="520" spans="2:5" x14ac:dyDescent="0.3">
      <c r="B520" s="31" t="s">
        <v>73</v>
      </c>
      <c r="C520" s="13">
        <v>7</v>
      </c>
      <c r="D520" s="37"/>
      <c r="E520" s="37"/>
    </row>
    <row r="521" spans="2:5" x14ac:dyDescent="0.3">
      <c r="B521" s="17" t="s">
        <v>9</v>
      </c>
      <c r="C521" s="18">
        <v>242</v>
      </c>
      <c r="D521" s="36">
        <f>C522/C521</f>
        <v>0.50413223140495866</v>
      </c>
      <c r="E521" s="36">
        <f>C522/(C521-C524-C527-C528)</f>
        <v>0.67777777777777781</v>
      </c>
    </row>
    <row r="522" spans="2:5" x14ac:dyDescent="0.3">
      <c r="B522" s="30" t="s">
        <v>94</v>
      </c>
      <c r="C522" s="12">
        <v>122</v>
      </c>
      <c r="D522" s="37"/>
      <c r="E522" s="37"/>
    </row>
    <row r="523" spans="2:5" x14ac:dyDescent="0.3">
      <c r="B523" s="30" t="s">
        <v>69</v>
      </c>
      <c r="C523" s="12">
        <v>4</v>
      </c>
      <c r="D523" s="37"/>
      <c r="E523" s="37"/>
    </row>
    <row r="524" spans="2:5" x14ac:dyDescent="0.3">
      <c r="B524" s="31" t="s">
        <v>72</v>
      </c>
      <c r="C524" s="13">
        <v>3</v>
      </c>
      <c r="D524" s="37"/>
      <c r="E524" s="37"/>
    </row>
    <row r="525" spans="2:5" x14ac:dyDescent="0.3">
      <c r="B525" s="31" t="s">
        <v>73</v>
      </c>
      <c r="C525" s="13">
        <v>1</v>
      </c>
      <c r="D525" s="37"/>
      <c r="E525" s="37"/>
    </row>
    <row r="526" spans="2:5" x14ac:dyDescent="0.3">
      <c r="B526" s="30" t="s">
        <v>76</v>
      </c>
      <c r="C526" s="12">
        <v>116</v>
      </c>
      <c r="D526" s="37"/>
      <c r="E526" s="37"/>
    </row>
    <row r="527" spans="2:5" x14ac:dyDescent="0.3">
      <c r="B527" s="31" t="s">
        <v>71</v>
      </c>
      <c r="C527" s="13">
        <v>14</v>
      </c>
      <c r="D527" s="37"/>
      <c r="E527" s="37"/>
    </row>
    <row r="528" spans="2:5" x14ac:dyDescent="0.3">
      <c r="B528" s="31" t="s">
        <v>72</v>
      </c>
      <c r="C528" s="13">
        <v>45</v>
      </c>
      <c r="D528" s="37"/>
      <c r="E528" s="37"/>
    </row>
    <row r="529" spans="2:5" x14ac:dyDescent="0.3">
      <c r="B529" s="31" t="s">
        <v>75</v>
      </c>
      <c r="C529" s="13">
        <v>32</v>
      </c>
      <c r="D529" s="37"/>
      <c r="E529" s="37"/>
    </row>
    <row r="530" spans="2:5" x14ac:dyDescent="0.3">
      <c r="B530" s="31" t="s">
        <v>70</v>
      </c>
      <c r="C530" s="13">
        <v>15</v>
      </c>
      <c r="D530" s="37"/>
      <c r="E530" s="37"/>
    </row>
    <row r="531" spans="2:5" x14ac:dyDescent="0.3">
      <c r="B531" s="31" t="s">
        <v>73</v>
      </c>
      <c r="C531" s="13">
        <v>10</v>
      </c>
      <c r="D531" s="37"/>
      <c r="E531" s="37"/>
    </row>
    <row r="532" spans="2:5" x14ac:dyDescent="0.3">
      <c r="B532" s="17" t="s">
        <v>30</v>
      </c>
      <c r="C532" s="18">
        <v>80</v>
      </c>
      <c r="D532" s="36">
        <f>C533/C532</f>
        <v>0.35</v>
      </c>
      <c r="E532" s="36">
        <f>C533/(C532-C535-C538-C539)</f>
        <v>0.51851851851851849</v>
      </c>
    </row>
    <row r="533" spans="2:5" x14ac:dyDescent="0.3">
      <c r="B533" s="30" t="s">
        <v>94</v>
      </c>
      <c r="C533" s="12">
        <v>28</v>
      </c>
      <c r="D533" s="37"/>
      <c r="E533" s="37"/>
    </row>
    <row r="534" spans="2:5" x14ac:dyDescent="0.3">
      <c r="B534" s="30" t="s">
        <v>69</v>
      </c>
      <c r="C534" s="12">
        <v>9</v>
      </c>
      <c r="D534" s="37"/>
      <c r="E534" s="37"/>
    </row>
    <row r="535" spans="2:5" x14ac:dyDescent="0.3">
      <c r="B535" s="31" t="s">
        <v>72</v>
      </c>
      <c r="C535" s="13">
        <v>5</v>
      </c>
      <c r="D535" s="37"/>
      <c r="E535" s="37"/>
    </row>
    <row r="536" spans="2:5" x14ac:dyDescent="0.3">
      <c r="B536" s="31" t="s">
        <v>73</v>
      </c>
      <c r="C536" s="13">
        <v>4</v>
      </c>
      <c r="D536" s="37"/>
      <c r="E536" s="37"/>
    </row>
    <row r="537" spans="2:5" x14ac:dyDescent="0.3">
      <c r="B537" s="30" t="s">
        <v>76</v>
      </c>
      <c r="C537" s="12">
        <v>43</v>
      </c>
      <c r="D537" s="37"/>
      <c r="E537" s="37"/>
    </row>
    <row r="538" spans="2:5" x14ac:dyDescent="0.3">
      <c r="B538" s="31" t="s">
        <v>71</v>
      </c>
      <c r="C538" s="13">
        <v>6</v>
      </c>
      <c r="D538" s="37"/>
      <c r="E538" s="37"/>
    </row>
    <row r="539" spans="2:5" x14ac:dyDescent="0.3">
      <c r="B539" s="31" t="s">
        <v>72</v>
      </c>
      <c r="C539" s="13">
        <v>15</v>
      </c>
      <c r="D539" s="37"/>
      <c r="E539" s="37"/>
    </row>
    <row r="540" spans="2:5" x14ac:dyDescent="0.3">
      <c r="B540" s="31" t="s">
        <v>75</v>
      </c>
      <c r="C540" s="13">
        <v>13</v>
      </c>
      <c r="D540" s="37"/>
      <c r="E540" s="37"/>
    </row>
    <row r="541" spans="2:5" x14ac:dyDescent="0.3">
      <c r="B541" s="31" t="s">
        <v>70</v>
      </c>
      <c r="C541" s="13">
        <v>5</v>
      </c>
      <c r="D541" s="37"/>
      <c r="E541" s="37"/>
    </row>
    <row r="542" spans="2:5" x14ac:dyDescent="0.3">
      <c r="B542" s="31" t="s">
        <v>73</v>
      </c>
      <c r="C542" s="13">
        <v>4</v>
      </c>
      <c r="D542" s="37"/>
      <c r="E542" s="37"/>
    </row>
    <row r="543" spans="2:5" x14ac:dyDescent="0.3">
      <c r="B543" s="17" t="s">
        <v>36</v>
      </c>
      <c r="C543" s="18">
        <v>43</v>
      </c>
      <c r="D543" s="36">
        <f>C544/C543</f>
        <v>0.60465116279069764</v>
      </c>
      <c r="E543" s="36">
        <f>C544/(C543-C546-C547)</f>
        <v>0.74285714285714288</v>
      </c>
    </row>
    <row r="544" spans="2:5" x14ac:dyDescent="0.3">
      <c r="B544" s="30" t="s">
        <v>94</v>
      </c>
      <c r="C544" s="12">
        <v>26</v>
      </c>
      <c r="D544" s="37"/>
      <c r="E544" s="37"/>
    </row>
    <row r="545" spans="2:5" x14ac:dyDescent="0.3">
      <c r="B545" s="30" t="s">
        <v>76</v>
      </c>
      <c r="C545" s="12">
        <v>17</v>
      </c>
      <c r="D545" s="37"/>
      <c r="E545" s="37"/>
    </row>
    <row r="546" spans="2:5" x14ac:dyDescent="0.3">
      <c r="B546" s="31" t="s">
        <v>71</v>
      </c>
      <c r="C546" s="13">
        <v>2</v>
      </c>
      <c r="D546" s="37"/>
      <c r="E546" s="37"/>
    </row>
    <row r="547" spans="2:5" x14ac:dyDescent="0.3">
      <c r="B547" s="31" t="s">
        <v>72</v>
      </c>
      <c r="C547" s="13">
        <v>6</v>
      </c>
      <c r="D547" s="37"/>
      <c r="E547" s="37"/>
    </row>
    <row r="548" spans="2:5" x14ac:dyDescent="0.3">
      <c r="B548" s="31" t="s">
        <v>75</v>
      </c>
      <c r="C548" s="13">
        <v>5</v>
      </c>
      <c r="D548" s="37"/>
      <c r="E548" s="37"/>
    </row>
    <row r="549" spans="2:5" x14ac:dyDescent="0.3">
      <c r="B549" s="31" t="s">
        <v>70</v>
      </c>
      <c r="C549" s="13">
        <v>4</v>
      </c>
      <c r="D549" s="37"/>
      <c r="E549" s="37"/>
    </row>
    <row r="550" spans="2:5" x14ac:dyDescent="0.3">
      <c r="B550" s="17" t="s">
        <v>10</v>
      </c>
      <c r="C550" s="18">
        <v>1217</v>
      </c>
      <c r="D550" s="36">
        <f>C551/C550</f>
        <v>0.50780608052588327</v>
      </c>
      <c r="E550" s="36">
        <f>C551/(C550-C553-C554-C558-C559)</f>
        <v>0.66523143164693221</v>
      </c>
    </row>
    <row r="551" spans="2:5" x14ac:dyDescent="0.3">
      <c r="B551" s="30" t="s">
        <v>94</v>
      </c>
      <c r="C551" s="12">
        <v>618</v>
      </c>
      <c r="D551" s="37"/>
      <c r="E551" s="37"/>
    </row>
    <row r="552" spans="2:5" x14ac:dyDescent="0.3">
      <c r="B552" s="30" t="s">
        <v>69</v>
      </c>
      <c r="C552" s="12">
        <v>16</v>
      </c>
      <c r="D552" s="37"/>
      <c r="E552" s="37"/>
    </row>
    <row r="553" spans="2:5" x14ac:dyDescent="0.3">
      <c r="B553" s="31" t="s">
        <v>71</v>
      </c>
      <c r="C553" s="13">
        <v>1</v>
      </c>
      <c r="D553" s="37"/>
      <c r="E553" s="37"/>
    </row>
    <row r="554" spans="2:5" x14ac:dyDescent="0.3">
      <c r="B554" s="31" t="s">
        <v>72</v>
      </c>
      <c r="C554" s="13">
        <v>5</v>
      </c>
      <c r="D554" s="37"/>
      <c r="E554" s="37"/>
    </row>
    <row r="555" spans="2:5" x14ac:dyDescent="0.3">
      <c r="B555" s="31" t="s">
        <v>70</v>
      </c>
      <c r="C555" s="13">
        <v>3</v>
      </c>
      <c r="D555" s="37"/>
      <c r="E555" s="37"/>
    </row>
    <row r="556" spans="2:5" x14ac:dyDescent="0.3">
      <c r="B556" s="31" t="s">
        <v>73</v>
      </c>
      <c r="C556" s="13">
        <v>7</v>
      </c>
      <c r="D556" s="37"/>
      <c r="E556" s="37"/>
    </row>
    <row r="557" spans="2:5" x14ac:dyDescent="0.3">
      <c r="B557" s="30" t="s">
        <v>76</v>
      </c>
      <c r="C557" s="12">
        <v>583</v>
      </c>
      <c r="D557" s="37"/>
      <c r="E557" s="37"/>
    </row>
    <row r="558" spans="2:5" x14ac:dyDescent="0.3">
      <c r="B558" s="31" t="s">
        <v>71</v>
      </c>
      <c r="C558" s="13">
        <v>66</v>
      </c>
      <c r="D558" s="37"/>
      <c r="E558" s="37"/>
    </row>
    <row r="559" spans="2:5" x14ac:dyDescent="0.3">
      <c r="B559" s="31" t="s">
        <v>72</v>
      </c>
      <c r="C559" s="13">
        <v>216</v>
      </c>
      <c r="D559" s="37"/>
      <c r="E559" s="37"/>
    </row>
    <row r="560" spans="2:5" x14ac:dyDescent="0.3">
      <c r="B560" s="31" t="s">
        <v>75</v>
      </c>
      <c r="C560" s="13">
        <v>230</v>
      </c>
      <c r="D560" s="37"/>
      <c r="E560" s="37"/>
    </row>
    <row r="561" spans="2:5" x14ac:dyDescent="0.3">
      <c r="B561" s="31" t="s">
        <v>70</v>
      </c>
      <c r="C561" s="13">
        <v>33</v>
      </c>
      <c r="D561" s="37"/>
      <c r="E561" s="37"/>
    </row>
    <row r="562" spans="2:5" x14ac:dyDescent="0.3">
      <c r="B562" s="31" t="s">
        <v>73</v>
      </c>
      <c r="C562" s="13">
        <v>38</v>
      </c>
      <c r="D562" s="37"/>
      <c r="E562" s="37"/>
    </row>
    <row r="563" spans="2:5" x14ac:dyDescent="0.3">
      <c r="B563" s="17" t="s">
        <v>4</v>
      </c>
      <c r="C563" s="18">
        <v>164</v>
      </c>
      <c r="D563" s="36">
        <f>C564/C563</f>
        <v>0.45121951219512196</v>
      </c>
      <c r="E563" s="36">
        <f>C564/(C563-C566-C568-C569)</f>
        <v>0.55639097744360899</v>
      </c>
    </row>
    <row r="564" spans="2:5" x14ac:dyDescent="0.3">
      <c r="B564" s="30" t="s">
        <v>94</v>
      </c>
      <c r="C564" s="12">
        <v>74</v>
      </c>
      <c r="D564" s="37"/>
      <c r="E564" s="37"/>
    </row>
    <row r="565" spans="2:5" x14ac:dyDescent="0.3">
      <c r="B565" s="30" t="s">
        <v>69</v>
      </c>
      <c r="C565" s="12">
        <v>1</v>
      </c>
      <c r="D565" s="37"/>
      <c r="E565" s="37"/>
    </row>
    <row r="566" spans="2:5" x14ac:dyDescent="0.3">
      <c r="B566" s="31" t="s">
        <v>72</v>
      </c>
      <c r="C566" s="13">
        <v>1</v>
      </c>
      <c r="D566" s="37"/>
      <c r="E566" s="37"/>
    </row>
    <row r="567" spans="2:5" x14ac:dyDescent="0.3">
      <c r="B567" s="30" t="s">
        <v>76</v>
      </c>
      <c r="C567" s="12">
        <v>89</v>
      </c>
      <c r="D567" s="37"/>
      <c r="E567" s="37"/>
    </row>
    <row r="568" spans="2:5" x14ac:dyDescent="0.3">
      <c r="B568" s="31" t="s">
        <v>71</v>
      </c>
      <c r="C568" s="13">
        <v>4</v>
      </c>
      <c r="D568" s="37"/>
      <c r="E568" s="37"/>
    </row>
    <row r="569" spans="2:5" x14ac:dyDescent="0.3">
      <c r="B569" s="31" t="s">
        <v>72</v>
      </c>
      <c r="C569" s="13">
        <v>26</v>
      </c>
      <c r="D569" s="37"/>
      <c r="E569" s="37"/>
    </row>
    <row r="570" spans="2:5" x14ac:dyDescent="0.3">
      <c r="B570" s="31" t="s">
        <v>75</v>
      </c>
      <c r="C570" s="13">
        <v>42</v>
      </c>
      <c r="D570" s="37"/>
      <c r="E570" s="37"/>
    </row>
    <row r="571" spans="2:5" x14ac:dyDescent="0.3">
      <c r="B571" s="31" t="s">
        <v>70</v>
      </c>
      <c r="C571" s="13">
        <v>11</v>
      </c>
      <c r="D571" s="37"/>
      <c r="E571" s="37"/>
    </row>
    <row r="572" spans="2:5" x14ac:dyDescent="0.3">
      <c r="B572" s="31" t="s">
        <v>73</v>
      </c>
      <c r="C572" s="13">
        <v>6</v>
      </c>
      <c r="D572" s="37"/>
      <c r="E572" s="37"/>
    </row>
    <row r="573" spans="2:5" x14ac:dyDescent="0.3">
      <c r="B573" s="17" t="s">
        <v>19</v>
      </c>
      <c r="C573" s="18">
        <v>230</v>
      </c>
      <c r="D573" s="36">
        <f>C574/C573</f>
        <v>0.43913043478260871</v>
      </c>
      <c r="E573" s="36">
        <f>C574/(C573-C576-C577)</f>
        <v>0.59763313609467461</v>
      </c>
    </row>
    <row r="574" spans="2:5" x14ac:dyDescent="0.3">
      <c r="B574" s="30" t="s">
        <v>94</v>
      </c>
      <c r="C574" s="12">
        <v>101</v>
      </c>
      <c r="D574" s="37"/>
      <c r="E574" s="37"/>
    </row>
    <row r="575" spans="2:5" x14ac:dyDescent="0.3">
      <c r="B575" s="30" t="s">
        <v>76</v>
      </c>
      <c r="C575" s="12">
        <v>129</v>
      </c>
      <c r="D575" s="37"/>
      <c r="E575" s="37"/>
    </row>
    <row r="576" spans="2:5" x14ac:dyDescent="0.3">
      <c r="B576" s="31" t="s">
        <v>71</v>
      </c>
      <c r="C576" s="13">
        <v>17</v>
      </c>
      <c r="D576" s="37"/>
      <c r="E576" s="37"/>
    </row>
    <row r="577" spans="2:5" x14ac:dyDescent="0.3">
      <c r="B577" s="31" t="s">
        <v>72</v>
      </c>
      <c r="C577" s="13">
        <v>44</v>
      </c>
      <c r="D577" s="37"/>
      <c r="E577" s="37"/>
    </row>
    <row r="578" spans="2:5" x14ac:dyDescent="0.3">
      <c r="B578" s="31" t="s">
        <v>75</v>
      </c>
      <c r="C578" s="13">
        <v>44</v>
      </c>
      <c r="D578" s="37"/>
      <c r="E578" s="37"/>
    </row>
    <row r="579" spans="2:5" x14ac:dyDescent="0.3">
      <c r="B579" s="31" t="s">
        <v>70</v>
      </c>
      <c r="C579" s="13">
        <v>16</v>
      </c>
      <c r="D579" s="37"/>
      <c r="E579" s="37"/>
    </row>
    <row r="580" spans="2:5" x14ac:dyDescent="0.3">
      <c r="B580" s="31" t="s">
        <v>73</v>
      </c>
      <c r="C580" s="13">
        <v>8</v>
      </c>
      <c r="D580" s="37"/>
      <c r="E580" s="37"/>
    </row>
    <row r="581" spans="2:5" x14ac:dyDescent="0.3">
      <c r="B581" s="17" t="s">
        <v>27</v>
      </c>
      <c r="C581" s="18">
        <v>62</v>
      </c>
      <c r="D581" s="36">
        <f>C582/C581</f>
        <v>0.532258064516129</v>
      </c>
      <c r="E581" s="36">
        <f>C582/(C581-C584)</f>
        <v>0.67346938775510201</v>
      </c>
    </row>
    <row r="582" spans="2:5" x14ac:dyDescent="0.3">
      <c r="B582" s="30" t="s">
        <v>94</v>
      </c>
      <c r="C582" s="12">
        <v>33</v>
      </c>
      <c r="D582" s="37"/>
      <c r="E582" s="37"/>
    </row>
    <row r="583" spans="2:5" x14ac:dyDescent="0.3">
      <c r="B583" s="30" t="s">
        <v>76</v>
      </c>
      <c r="C583" s="12">
        <v>29</v>
      </c>
      <c r="D583" s="37"/>
      <c r="E583" s="37"/>
    </row>
    <row r="584" spans="2:5" x14ac:dyDescent="0.3">
      <c r="B584" s="31" t="s">
        <v>72</v>
      </c>
      <c r="C584" s="13">
        <v>13</v>
      </c>
      <c r="D584" s="37"/>
      <c r="E584" s="37"/>
    </row>
    <row r="585" spans="2:5" x14ac:dyDescent="0.3">
      <c r="B585" s="31" t="s">
        <v>75</v>
      </c>
      <c r="C585" s="13">
        <v>13</v>
      </c>
      <c r="D585" s="37"/>
      <c r="E585" s="37"/>
    </row>
    <row r="586" spans="2:5" x14ac:dyDescent="0.3">
      <c r="B586" s="31" t="s">
        <v>73</v>
      </c>
      <c r="C586" s="13">
        <v>3</v>
      </c>
      <c r="D586" s="37"/>
      <c r="E586" s="37"/>
    </row>
    <row r="587" spans="2:5" x14ac:dyDescent="0.3">
      <c r="B587" s="17" t="s">
        <v>44</v>
      </c>
      <c r="C587" s="18">
        <v>89</v>
      </c>
      <c r="D587" s="36">
        <f>C588/C587</f>
        <v>0.5168539325842697</v>
      </c>
      <c r="E587" s="36">
        <f>C588/(C587-C590-C592-C593)</f>
        <v>0.76666666666666672</v>
      </c>
    </row>
    <row r="588" spans="2:5" x14ac:dyDescent="0.3">
      <c r="B588" s="30" t="s">
        <v>94</v>
      </c>
      <c r="C588" s="12">
        <v>46</v>
      </c>
      <c r="D588" s="37"/>
      <c r="E588" s="37"/>
    </row>
    <row r="589" spans="2:5" x14ac:dyDescent="0.3">
      <c r="B589" s="30" t="s">
        <v>69</v>
      </c>
      <c r="C589" s="12">
        <v>4</v>
      </c>
      <c r="D589" s="37"/>
      <c r="E589" s="37"/>
    </row>
    <row r="590" spans="2:5" x14ac:dyDescent="0.3">
      <c r="B590" s="31" t="s">
        <v>72</v>
      </c>
      <c r="C590" s="13">
        <v>4</v>
      </c>
      <c r="D590" s="37"/>
      <c r="E590" s="37"/>
    </row>
    <row r="591" spans="2:5" x14ac:dyDescent="0.3">
      <c r="B591" s="30" t="s">
        <v>76</v>
      </c>
      <c r="C591" s="12">
        <v>39</v>
      </c>
      <c r="D591" s="37"/>
      <c r="E591" s="37"/>
    </row>
    <row r="592" spans="2:5" x14ac:dyDescent="0.3">
      <c r="B592" s="31" t="s">
        <v>71</v>
      </c>
      <c r="C592" s="13">
        <v>5</v>
      </c>
      <c r="D592" s="37"/>
      <c r="E592" s="37"/>
    </row>
    <row r="593" spans="2:5" x14ac:dyDescent="0.3">
      <c r="B593" s="31" t="s">
        <v>72</v>
      </c>
      <c r="C593" s="13">
        <v>20</v>
      </c>
      <c r="D593" s="37"/>
      <c r="E593" s="37"/>
    </row>
    <row r="594" spans="2:5" x14ac:dyDescent="0.3">
      <c r="B594" s="31" t="s">
        <v>75</v>
      </c>
      <c r="C594" s="13">
        <v>11</v>
      </c>
      <c r="D594" s="37"/>
      <c r="E594" s="37"/>
    </row>
    <row r="595" spans="2:5" x14ac:dyDescent="0.3">
      <c r="B595" s="31" t="s">
        <v>70</v>
      </c>
      <c r="C595" s="13">
        <v>1</v>
      </c>
      <c r="D595" s="37"/>
      <c r="E595" s="37"/>
    </row>
    <row r="596" spans="2:5" ht="15" thickBot="1" x14ac:dyDescent="0.35">
      <c r="B596" s="31" t="s">
        <v>73</v>
      </c>
      <c r="C596" s="13">
        <v>2</v>
      </c>
      <c r="D596" s="37"/>
      <c r="E596" s="37"/>
    </row>
    <row r="597" spans="2:5" ht="15" thickBot="1" x14ac:dyDescent="0.35">
      <c r="B597" s="15" t="s">
        <v>65</v>
      </c>
      <c r="C597" s="16">
        <v>1104</v>
      </c>
      <c r="D597" s="35">
        <f>(C599+C605+C615+C621+C632+C641+C650+C656+C667+C677)/C597</f>
        <v>0.59329710144927539</v>
      </c>
      <c r="E597" s="35">
        <f>(C599+C605+C615+C621+C632+C641+C650+C656+C667+C677)/(C597-C601-C609-C610-C617-C623-C626-C627-C636-C637-C643-C646-C652-C658-C659-C662-C663)</f>
        <v>0.66362715298885511</v>
      </c>
    </row>
    <row r="598" spans="2:5" x14ac:dyDescent="0.3">
      <c r="B598" s="17" t="s">
        <v>11</v>
      </c>
      <c r="C598" s="18">
        <v>18</v>
      </c>
      <c r="D598" s="36">
        <f>C599/C598</f>
        <v>0.66666666666666663</v>
      </c>
      <c r="E598" s="36">
        <f>C599/(C598-C601)</f>
        <v>0.8</v>
      </c>
    </row>
    <row r="599" spans="2:5" x14ac:dyDescent="0.3">
      <c r="B599" s="30" t="s">
        <v>94</v>
      </c>
      <c r="C599" s="12">
        <v>12</v>
      </c>
      <c r="D599" s="37"/>
      <c r="E599" s="37"/>
    </row>
    <row r="600" spans="2:5" x14ac:dyDescent="0.3">
      <c r="B600" s="30" t="s">
        <v>76</v>
      </c>
      <c r="C600" s="12">
        <v>6</v>
      </c>
      <c r="D600" s="37"/>
      <c r="E600" s="37"/>
    </row>
    <row r="601" spans="2:5" x14ac:dyDescent="0.3">
      <c r="B601" s="31" t="s">
        <v>71</v>
      </c>
      <c r="C601" s="13">
        <v>3</v>
      </c>
      <c r="D601" s="37"/>
      <c r="E601" s="37"/>
    </row>
    <row r="602" spans="2:5" x14ac:dyDescent="0.3">
      <c r="B602" s="31" t="s">
        <v>75</v>
      </c>
      <c r="C602" s="13">
        <v>1</v>
      </c>
      <c r="D602" s="37"/>
      <c r="E602" s="37"/>
    </row>
    <row r="603" spans="2:5" x14ac:dyDescent="0.3">
      <c r="B603" s="31" t="s">
        <v>70</v>
      </c>
      <c r="C603" s="13">
        <v>2</v>
      </c>
      <c r="D603" s="37"/>
      <c r="E603" s="37"/>
    </row>
    <row r="604" spans="2:5" x14ac:dyDescent="0.3">
      <c r="B604" s="17" t="s">
        <v>1</v>
      </c>
      <c r="C604" s="18">
        <v>416</v>
      </c>
      <c r="D604" s="36">
        <f>C605/C604</f>
        <v>0.61057692307692313</v>
      </c>
      <c r="E604" s="36">
        <f>C605/(C604-C609-C610)</f>
        <v>0.67733333333333334</v>
      </c>
    </row>
    <row r="605" spans="2:5" x14ac:dyDescent="0.3">
      <c r="B605" s="30" t="s">
        <v>94</v>
      </c>
      <c r="C605" s="12">
        <v>254</v>
      </c>
      <c r="D605" s="37"/>
      <c r="E605" s="37"/>
    </row>
    <row r="606" spans="2:5" x14ac:dyDescent="0.3">
      <c r="B606" s="30" t="s">
        <v>69</v>
      </c>
      <c r="C606" s="12">
        <v>3</v>
      </c>
      <c r="D606" s="37"/>
      <c r="E606" s="37"/>
    </row>
    <row r="607" spans="2:5" x14ac:dyDescent="0.3">
      <c r="B607" s="31" t="s">
        <v>70</v>
      </c>
      <c r="C607" s="13">
        <v>3</v>
      </c>
      <c r="D607" s="37"/>
      <c r="E607" s="37"/>
    </row>
    <row r="608" spans="2:5" x14ac:dyDescent="0.3">
      <c r="B608" s="30" t="s">
        <v>76</v>
      </c>
      <c r="C608" s="12">
        <v>159</v>
      </c>
      <c r="D608" s="37"/>
      <c r="E608" s="37"/>
    </row>
    <row r="609" spans="2:5" x14ac:dyDescent="0.3">
      <c r="B609" s="31" t="s">
        <v>71</v>
      </c>
      <c r="C609" s="13">
        <v>37</v>
      </c>
      <c r="D609" s="37"/>
      <c r="E609" s="37"/>
    </row>
    <row r="610" spans="2:5" x14ac:dyDescent="0.3">
      <c r="B610" s="31" t="s">
        <v>72</v>
      </c>
      <c r="C610" s="13">
        <v>4</v>
      </c>
      <c r="D610" s="37"/>
      <c r="E610" s="37"/>
    </row>
    <row r="611" spans="2:5" x14ac:dyDescent="0.3">
      <c r="B611" s="31" t="s">
        <v>75</v>
      </c>
      <c r="C611" s="13">
        <v>68</v>
      </c>
      <c r="D611" s="37"/>
      <c r="E611" s="37"/>
    </row>
    <row r="612" spans="2:5" x14ac:dyDescent="0.3">
      <c r="B612" s="31" t="s">
        <v>70</v>
      </c>
      <c r="C612" s="13">
        <v>46</v>
      </c>
      <c r="D612" s="37"/>
      <c r="E612" s="37"/>
    </row>
    <row r="613" spans="2:5" x14ac:dyDescent="0.3">
      <c r="B613" s="31" t="s">
        <v>73</v>
      </c>
      <c r="C613" s="13">
        <v>4</v>
      </c>
      <c r="D613" s="37"/>
      <c r="E613" s="37"/>
    </row>
    <row r="614" spans="2:5" x14ac:dyDescent="0.3">
      <c r="B614" s="17" t="s">
        <v>13</v>
      </c>
      <c r="C614" s="18">
        <v>31</v>
      </c>
      <c r="D614" s="36">
        <f>C615/C614</f>
        <v>0.80645161290322576</v>
      </c>
      <c r="E614" s="36">
        <f>C615/(C614-C617)</f>
        <v>0.92592592592592593</v>
      </c>
    </row>
    <row r="615" spans="2:5" x14ac:dyDescent="0.3">
      <c r="B615" s="30" t="s">
        <v>94</v>
      </c>
      <c r="C615" s="12">
        <v>25</v>
      </c>
      <c r="D615" s="37"/>
      <c r="E615" s="37"/>
    </row>
    <row r="616" spans="2:5" x14ac:dyDescent="0.3">
      <c r="B616" s="30" t="s">
        <v>76</v>
      </c>
      <c r="C616" s="12">
        <v>6</v>
      </c>
      <c r="D616" s="37"/>
      <c r="E616" s="37"/>
    </row>
    <row r="617" spans="2:5" x14ac:dyDescent="0.3">
      <c r="B617" s="31" t="s">
        <v>72</v>
      </c>
      <c r="C617" s="13">
        <v>4</v>
      </c>
      <c r="D617" s="37"/>
      <c r="E617" s="37"/>
    </row>
    <row r="618" spans="2:5" x14ac:dyDescent="0.3">
      <c r="B618" s="31" t="s">
        <v>75</v>
      </c>
      <c r="C618" s="13">
        <v>1</v>
      </c>
      <c r="D618" s="37"/>
      <c r="E618" s="37"/>
    </row>
    <row r="619" spans="2:5" x14ac:dyDescent="0.3">
      <c r="B619" s="31" t="s">
        <v>70</v>
      </c>
      <c r="C619" s="13">
        <v>1</v>
      </c>
      <c r="D619" s="37"/>
      <c r="E619" s="37"/>
    </row>
    <row r="620" spans="2:5" x14ac:dyDescent="0.3">
      <c r="B620" s="17" t="s">
        <v>3</v>
      </c>
      <c r="C620" s="18">
        <v>120</v>
      </c>
      <c r="D620" s="36">
        <f>C621/C620</f>
        <v>0.60833333333333328</v>
      </c>
      <c r="E620" s="36">
        <f>C621/(C620-C623-C626-C627)</f>
        <v>0.70873786407766992</v>
      </c>
    </row>
    <row r="621" spans="2:5" x14ac:dyDescent="0.3">
      <c r="B621" s="30" t="s">
        <v>94</v>
      </c>
      <c r="C621" s="12">
        <v>73</v>
      </c>
      <c r="D621" s="37"/>
      <c r="E621" s="37"/>
    </row>
    <row r="622" spans="2:5" x14ac:dyDescent="0.3">
      <c r="B622" s="30" t="s">
        <v>69</v>
      </c>
      <c r="C622" s="12">
        <v>3</v>
      </c>
      <c r="D622" s="37"/>
      <c r="E622" s="37"/>
    </row>
    <row r="623" spans="2:5" x14ac:dyDescent="0.3">
      <c r="B623" s="31" t="s">
        <v>71</v>
      </c>
      <c r="C623" s="13">
        <v>1</v>
      </c>
      <c r="D623" s="37"/>
      <c r="E623" s="37"/>
    </row>
    <row r="624" spans="2:5" x14ac:dyDescent="0.3">
      <c r="B624" s="31" t="s">
        <v>70</v>
      </c>
      <c r="C624" s="13">
        <v>2</v>
      </c>
      <c r="D624" s="37"/>
      <c r="E624" s="37"/>
    </row>
    <row r="625" spans="2:5" x14ac:dyDescent="0.3">
      <c r="B625" s="30" t="s">
        <v>76</v>
      </c>
      <c r="C625" s="12">
        <v>44</v>
      </c>
      <c r="D625" s="37"/>
      <c r="E625" s="37"/>
    </row>
    <row r="626" spans="2:5" x14ac:dyDescent="0.3">
      <c r="B626" s="31" t="s">
        <v>71</v>
      </c>
      <c r="C626" s="13">
        <v>11</v>
      </c>
      <c r="D626" s="37"/>
      <c r="E626" s="37"/>
    </row>
    <row r="627" spans="2:5" x14ac:dyDescent="0.3">
      <c r="B627" s="31" t="s">
        <v>72</v>
      </c>
      <c r="C627" s="13">
        <v>5</v>
      </c>
      <c r="D627" s="37"/>
      <c r="E627" s="37"/>
    </row>
    <row r="628" spans="2:5" x14ac:dyDescent="0.3">
      <c r="B628" s="31" t="s">
        <v>75</v>
      </c>
      <c r="C628" s="13">
        <v>19</v>
      </c>
      <c r="D628" s="37"/>
      <c r="E628" s="37"/>
    </row>
    <row r="629" spans="2:5" x14ac:dyDescent="0.3">
      <c r="B629" s="31" t="s">
        <v>70</v>
      </c>
      <c r="C629" s="13">
        <v>8</v>
      </c>
      <c r="D629" s="37"/>
      <c r="E629" s="37"/>
    </row>
    <row r="630" spans="2:5" x14ac:dyDescent="0.3">
      <c r="B630" s="31" t="s">
        <v>73</v>
      </c>
      <c r="C630" s="13">
        <v>1</v>
      </c>
      <c r="D630" s="37"/>
      <c r="E630" s="37"/>
    </row>
    <row r="631" spans="2:5" x14ac:dyDescent="0.3">
      <c r="B631" s="17" t="s">
        <v>18</v>
      </c>
      <c r="C631" s="18">
        <v>89</v>
      </c>
      <c r="D631" s="36">
        <f>C632/C631</f>
        <v>0.7640449438202247</v>
      </c>
      <c r="E631" s="36">
        <f>C632/(C631-C636-C637)</f>
        <v>0.81927710843373491</v>
      </c>
    </row>
    <row r="632" spans="2:5" x14ac:dyDescent="0.3">
      <c r="B632" s="30" t="s">
        <v>94</v>
      </c>
      <c r="C632" s="12">
        <v>68</v>
      </c>
      <c r="D632" s="37"/>
      <c r="E632" s="37"/>
    </row>
    <row r="633" spans="2:5" x14ac:dyDescent="0.3">
      <c r="B633" s="30" t="s">
        <v>69</v>
      </c>
      <c r="C633" s="12">
        <v>1</v>
      </c>
      <c r="D633" s="37"/>
      <c r="E633" s="37"/>
    </row>
    <row r="634" spans="2:5" x14ac:dyDescent="0.3">
      <c r="B634" s="31" t="s">
        <v>70</v>
      </c>
      <c r="C634" s="13">
        <v>1</v>
      </c>
      <c r="D634" s="37"/>
      <c r="E634" s="37"/>
    </row>
    <row r="635" spans="2:5" x14ac:dyDescent="0.3">
      <c r="B635" s="30" t="s">
        <v>76</v>
      </c>
      <c r="C635" s="12">
        <v>20</v>
      </c>
      <c r="D635" s="37"/>
      <c r="E635" s="37"/>
    </row>
    <row r="636" spans="2:5" x14ac:dyDescent="0.3">
      <c r="B636" s="31" t="s">
        <v>71</v>
      </c>
      <c r="C636" s="13">
        <v>5</v>
      </c>
      <c r="D636" s="37"/>
      <c r="E636" s="37"/>
    </row>
    <row r="637" spans="2:5" x14ac:dyDescent="0.3">
      <c r="B637" s="31" t="s">
        <v>72</v>
      </c>
      <c r="C637" s="13">
        <v>1</v>
      </c>
      <c r="D637" s="37"/>
      <c r="E637" s="37"/>
    </row>
    <row r="638" spans="2:5" x14ac:dyDescent="0.3">
      <c r="B638" s="31" t="s">
        <v>75</v>
      </c>
      <c r="C638" s="13">
        <v>10</v>
      </c>
      <c r="D638" s="37"/>
      <c r="E638" s="37"/>
    </row>
    <row r="639" spans="2:5" x14ac:dyDescent="0.3">
      <c r="B639" s="31" t="s">
        <v>70</v>
      </c>
      <c r="C639" s="13">
        <v>4</v>
      </c>
      <c r="D639" s="37"/>
      <c r="E639" s="37"/>
    </row>
    <row r="640" spans="2:5" x14ac:dyDescent="0.3">
      <c r="B640" s="17" t="s">
        <v>48</v>
      </c>
      <c r="C640" s="18">
        <v>31</v>
      </c>
      <c r="D640" s="36">
        <f>C641/C640</f>
        <v>0.4838709677419355</v>
      </c>
      <c r="E640" s="36">
        <f>C641/(C640-C643-C646)</f>
        <v>0.65217391304347827</v>
      </c>
    </row>
    <row r="641" spans="2:5" x14ac:dyDescent="0.3">
      <c r="B641" s="30" t="s">
        <v>94</v>
      </c>
      <c r="C641" s="12">
        <v>15</v>
      </c>
      <c r="D641" s="37"/>
      <c r="E641" s="37"/>
    </row>
    <row r="642" spans="2:5" x14ac:dyDescent="0.3">
      <c r="B642" s="30" t="s">
        <v>69</v>
      </c>
      <c r="C642" s="12">
        <v>3</v>
      </c>
      <c r="D642" s="37"/>
      <c r="E642" s="37"/>
    </row>
    <row r="643" spans="2:5" x14ac:dyDescent="0.3">
      <c r="B643" s="31" t="s">
        <v>71</v>
      </c>
      <c r="C643" s="13">
        <v>2</v>
      </c>
      <c r="D643" s="37"/>
      <c r="E643" s="37"/>
    </row>
    <row r="644" spans="2:5" x14ac:dyDescent="0.3">
      <c r="B644" s="31" t="s">
        <v>73</v>
      </c>
      <c r="C644" s="13">
        <v>1</v>
      </c>
      <c r="D644" s="37"/>
      <c r="E644" s="37"/>
    </row>
    <row r="645" spans="2:5" x14ac:dyDescent="0.3">
      <c r="B645" s="30" t="s">
        <v>76</v>
      </c>
      <c r="C645" s="12">
        <v>13</v>
      </c>
      <c r="D645" s="37"/>
      <c r="E645" s="37"/>
    </row>
    <row r="646" spans="2:5" x14ac:dyDescent="0.3">
      <c r="B646" s="31" t="s">
        <v>71</v>
      </c>
      <c r="C646" s="13">
        <v>6</v>
      </c>
      <c r="D646" s="37"/>
      <c r="E646" s="37"/>
    </row>
    <row r="647" spans="2:5" x14ac:dyDescent="0.3">
      <c r="B647" s="31" t="s">
        <v>75</v>
      </c>
      <c r="C647" s="13">
        <v>5</v>
      </c>
      <c r="D647" s="37"/>
      <c r="E647" s="37"/>
    </row>
    <row r="648" spans="2:5" x14ac:dyDescent="0.3">
      <c r="B648" s="31" t="s">
        <v>70</v>
      </c>
      <c r="C648" s="13">
        <v>2</v>
      </c>
      <c r="D648" s="37"/>
      <c r="E648" s="37"/>
    </row>
    <row r="649" spans="2:5" x14ac:dyDescent="0.3">
      <c r="B649" s="17" t="s">
        <v>9</v>
      </c>
      <c r="C649" s="18">
        <v>13</v>
      </c>
      <c r="D649" s="36">
        <f>C650/C649</f>
        <v>0.15384615384615385</v>
      </c>
      <c r="E649" s="36">
        <f>C650/(C649-C652)</f>
        <v>0.2857142857142857</v>
      </c>
    </row>
    <row r="650" spans="2:5" x14ac:dyDescent="0.3">
      <c r="B650" s="30" t="s">
        <v>94</v>
      </c>
      <c r="C650" s="12">
        <v>2</v>
      </c>
      <c r="D650" s="37"/>
      <c r="E650" s="37"/>
    </row>
    <row r="651" spans="2:5" x14ac:dyDescent="0.3">
      <c r="B651" s="30" t="s">
        <v>76</v>
      </c>
      <c r="C651" s="12">
        <v>11</v>
      </c>
      <c r="D651" s="37"/>
      <c r="E651" s="37"/>
    </row>
    <row r="652" spans="2:5" x14ac:dyDescent="0.3">
      <c r="B652" s="31" t="s">
        <v>71</v>
      </c>
      <c r="C652" s="13">
        <v>6</v>
      </c>
      <c r="D652" s="37"/>
      <c r="E652" s="37"/>
    </row>
    <row r="653" spans="2:5" x14ac:dyDescent="0.3">
      <c r="B653" s="31" t="s">
        <v>75</v>
      </c>
      <c r="C653" s="13">
        <v>3</v>
      </c>
      <c r="D653" s="37"/>
      <c r="E653" s="37"/>
    </row>
    <row r="654" spans="2:5" x14ac:dyDescent="0.3">
      <c r="B654" s="31" t="s">
        <v>70</v>
      </c>
      <c r="C654" s="13">
        <v>2</v>
      </c>
      <c r="D654" s="37"/>
      <c r="E654" s="37"/>
    </row>
    <row r="655" spans="2:5" x14ac:dyDescent="0.3">
      <c r="B655" s="17" t="s">
        <v>10</v>
      </c>
      <c r="C655" s="18">
        <v>129</v>
      </c>
      <c r="D655" s="36">
        <f>C656/C655</f>
        <v>0.35658914728682173</v>
      </c>
      <c r="E655" s="36">
        <f>C656/(C655-C658-C659-C662-C663)</f>
        <v>0.47422680412371132</v>
      </c>
    </row>
    <row r="656" spans="2:5" x14ac:dyDescent="0.3">
      <c r="B656" s="30" t="s">
        <v>94</v>
      </c>
      <c r="C656" s="12">
        <v>46</v>
      </c>
      <c r="D656" s="37"/>
      <c r="E656" s="37"/>
    </row>
    <row r="657" spans="2:5" x14ac:dyDescent="0.3">
      <c r="B657" s="30" t="s">
        <v>69</v>
      </c>
      <c r="C657" s="12">
        <v>17</v>
      </c>
      <c r="D657" s="37"/>
      <c r="E657" s="37"/>
    </row>
    <row r="658" spans="2:5" x14ac:dyDescent="0.3">
      <c r="B658" s="31" t="s">
        <v>71</v>
      </c>
      <c r="C658" s="13">
        <v>6</v>
      </c>
      <c r="D658" s="37"/>
      <c r="E658" s="37"/>
    </row>
    <row r="659" spans="2:5" x14ac:dyDescent="0.3">
      <c r="B659" s="31" t="s">
        <v>72</v>
      </c>
      <c r="C659" s="13">
        <v>2</v>
      </c>
      <c r="D659" s="37"/>
      <c r="E659" s="37"/>
    </row>
    <row r="660" spans="2:5" x14ac:dyDescent="0.3">
      <c r="B660" s="31" t="s">
        <v>70</v>
      </c>
      <c r="C660" s="13">
        <v>9</v>
      </c>
      <c r="D660" s="37"/>
      <c r="E660" s="37"/>
    </row>
    <row r="661" spans="2:5" x14ac:dyDescent="0.3">
      <c r="B661" s="30" t="s">
        <v>76</v>
      </c>
      <c r="C661" s="12">
        <v>66</v>
      </c>
      <c r="D661" s="37"/>
      <c r="E661" s="37"/>
    </row>
    <row r="662" spans="2:5" x14ac:dyDescent="0.3">
      <c r="B662" s="31" t="s">
        <v>71</v>
      </c>
      <c r="C662" s="13">
        <v>17</v>
      </c>
      <c r="D662" s="37"/>
      <c r="E662" s="37"/>
    </row>
    <row r="663" spans="2:5" x14ac:dyDescent="0.3">
      <c r="B663" s="31" t="s">
        <v>72</v>
      </c>
      <c r="C663" s="13">
        <v>7</v>
      </c>
      <c r="D663" s="37"/>
      <c r="E663" s="37"/>
    </row>
    <row r="664" spans="2:5" x14ac:dyDescent="0.3">
      <c r="B664" s="31" t="s">
        <v>75</v>
      </c>
      <c r="C664" s="13">
        <v>23</v>
      </c>
      <c r="D664" s="37"/>
      <c r="E664" s="37"/>
    </row>
    <row r="665" spans="2:5" x14ac:dyDescent="0.3">
      <c r="B665" s="31" t="s">
        <v>70</v>
      </c>
      <c r="C665" s="13">
        <v>19</v>
      </c>
      <c r="D665" s="37"/>
      <c r="E665" s="37"/>
    </row>
    <row r="666" spans="2:5" x14ac:dyDescent="0.3">
      <c r="B666" s="17" t="s">
        <v>4</v>
      </c>
      <c r="C666" s="18">
        <v>229</v>
      </c>
      <c r="D666" s="36">
        <f>C667/C666</f>
        <v>0.64192139737991272</v>
      </c>
      <c r="E666" s="36">
        <f>C667/(C666-C671-C672)</f>
        <v>0.71014492753623193</v>
      </c>
    </row>
    <row r="667" spans="2:5" x14ac:dyDescent="0.3">
      <c r="B667" s="30" t="s">
        <v>94</v>
      </c>
      <c r="C667" s="12">
        <v>147</v>
      </c>
      <c r="D667" s="37"/>
      <c r="E667" s="37"/>
    </row>
    <row r="668" spans="2:5" x14ac:dyDescent="0.3">
      <c r="B668" s="30" t="s">
        <v>69</v>
      </c>
      <c r="C668" s="12">
        <v>1</v>
      </c>
      <c r="D668" s="37"/>
      <c r="E668" s="37"/>
    </row>
    <row r="669" spans="2:5" x14ac:dyDescent="0.3">
      <c r="B669" s="31" t="s">
        <v>73</v>
      </c>
      <c r="C669" s="13">
        <v>1</v>
      </c>
      <c r="D669" s="37"/>
      <c r="E669" s="37"/>
    </row>
    <row r="670" spans="2:5" x14ac:dyDescent="0.3">
      <c r="B670" s="30" t="s">
        <v>76</v>
      </c>
      <c r="C670" s="12">
        <v>81</v>
      </c>
      <c r="D670" s="37"/>
      <c r="E670" s="37"/>
    </row>
    <row r="671" spans="2:5" x14ac:dyDescent="0.3">
      <c r="B671" s="31" t="s">
        <v>71</v>
      </c>
      <c r="C671" s="13">
        <v>19</v>
      </c>
      <c r="D671" s="37"/>
      <c r="E671" s="37"/>
    </row>
    <row r="672" spans="2:5" x14ac:dyDescent="0.3">
      <c r="B672" s="31" t="s">
        <v>72</v>
      </c>
      <c r="C672" s="13">
        <v>3</v>
      </c>
      <c r="D672" s="37"/>
      <c r="E672" s="37"/>
    </row>
    <row r="673" spans="2:5" x14ac:dyDescent="0.3">
      <c r="B673" s="31" t="s">
        <v>75</v>
      </c>
      <c r="C673" s="13">
        <v>36</v>
      </c>
      <c r="D673" s="37"/>
      <c r="E673" s="37"/>
    </row>
    <row r="674" spans="2:5" x14ac:dyDescent="0.3">
      <c r="B674" s="31" t="s">
        <v>70</v>
      </c>
      <c r="C674" s="13">
        <v>19</v>
      </c>
      <c r="D674" s="37"/>
      <c r="E674" s="37"/>
    </row>
    <row r="675" spans="2:5" x14ac:dyDescent="0.3">
      <c r="B675" s="31" t="s">
        <v>73</v>
      </c>
      <c r="C675" s="13">
        <v>4</v>
      </c>
      <c r="D675" s="37"/>
      <c r="E675" s="37"/>
    </row>
    <row r="676" spans="2:5" x14ac:dyDescent="0.3">
      <c r="B676" s="17" t="s">
        <v>19</v>
      </c>
      <c r="C676" s="18">
        <v>28</v>
      </c>
      <c r="D676" s="36">
        <f>C677/C676</f>
        <v>0.4642857142857143</v>
      </c>
      <c r="E676" s="36">
        <f>C677/(C676-C679-C682)</f>
        <v>0.65</v>
      </c>
    </row>
    <row r="677" spans="2:5" x14ac:dyDescent="0.3">
      <c r="B677" s="30" t="s">
        <v>94</v>
      </c>
      <c r="C677" s="12">
        <v>13</v>
      </c>
      <c r="D677" s="37"/>
      <c r="E677" s="37"/>
    </row>
    <row r="678" spans="2:5" x14ac:dyDescent="0.3">
      <c r="B678" s="30" t="s">
        <v>69</v>
      </c>
      <c r="C678" s="12">
        <v>7</v>
      </c>
      <c r="D678" s="37"/>
      <c r="E678" s="37"/>
    </row>
    <row r="679" spans="2:5" x14ac:dyDescent="0.3">
      <c r="B679" s="31" t="s">
        <v>71</v>
      </c>
      <c r="C679" s="13">
        <v>3</v>
      </c>
      <c r="D679" s="37"/>
      <c r="E679" s="37"/>
    </row>
    <row r="680" spans="2:5" x14ac:dyDescent="0.3">
      <c r="B680" s="31" t="s">
        <v>70</v>
      </c>
      <c r="C680" s="13">
        <v>4</v>
      </c>
      <c r="D680" s="37"/>
      <c r="E680" s="37"/>
    </row>
    <row r="681" spans="2:5" x14ac:dyDescent="0.3">
      <c r="B681" s="30" t="s">
        <v>76</v>
      </c>
      <c r="C681" s="12">
        <v>8</v>
      </c>
      <c r="D681" s="37"/>
      <c r="E681" s="37"/>
    </row>
    <row r="682" spans="2:5" x14ac:dyDescent="0.3">
      <c r="B682" s="31" t="s">
        <v>71</v>
      </c>
      <c r="C682" s="13">
        <v>5</v>
      </c>
      <c r="D682" s="37"/>
      <c r="E682" s="37"/>
    </row>
    <row r="683" spans="2:5" ht="15" thickBot="1" x14ac:dyDescent="0.35">
      <c r="B683" s="31" t="s">
        <v>75</v>
      </c>
      <c r="C683" s="13">
        <v>3</v>
      </c>
      <c r="D683" s="37"/>
      <c r="E683" s="37"/>
    </row>
    <row r="684" spans="2:5" ht="15" thickBot="1" x14ac:dyDescent="0.35">
      <c r="B684" s="15" t="s">
        <v>12</v>
      </c>
      <c r="C684" s="16">
        <v>2773</v>
      </c>
      <c r="D684" s="35">
        <f>(C686+C696+C706+C718+C726+C738+C751+C762+C775+C788+C800+C811+C822+C834+C839)/C684</f>
        <v>0.4702488279841327</v>
      </c>
      <c r="E684" s="35">
        <f>(C686+C696+C706+C718+C726+C738+C751+C762+C775+C788+C800+C811+C822+C834+C839)/(C684-C690-C691-C698-C700-C701-C708-C709-C712-C713-C720-C721-C728-C729-C732-C733-C740-C741-C745-C746-C753-C754-C756-C757-C764-C765-C769-C770-C777-C778-C782-C783-C790-C791-C794-C795-C802-C805-C806-C813-C816-C817-C824-C825-C828-C829-C841)</f>
        <v>0.70869565217391306</v>
      </c>
    </row>
    <row r="685" spans="2:5" x14ac:dyDescent="0.3">
      <c r="B685" s="17" t="s">
        <v>24</v>
      </c>
      <c r="C685" s="18">
        <v>95</v>
      </c>
      <c r="D685" s="36">
        <f>C686/C685</f>
        <v>0.44210526315789472</v>
      </c>
      <c r="E685" s="36">
        <f>C686/(C685-C690-C691)</f>
        <v>0.77777777777777779</v>
      </c>
    </row>
    <row r="686" spans="2:5" x14ac:dyDescent="0.3">
      <c r="B686" s="30" t="s">
        <v>94</v>
      </c>
      <c r="C686" s="12">
        <v>42</v>
      </c>
      <c r="D686" s="37"/>
      <c r="E686" s="37"/>
    </row>
    <row r="687" spans="2:5" x14ac:dyDescent="0.3">
      <c r="B687" s="30" t="s">
        <v>69</v>
      </c>
      <c r="C687" s="12">
        <v>2</v>
      </c>
      <c r="D687" s="37"/>
      <c r="E687" s="37"/>
    </row>
    <row r="688" spans="2:5" x14ac:dyDescent="0.3">
      <c r="B688" s="31" t="s">
        <v>73</v>
      </c>
      <c r="C688" s="13">
        <v>2</v>
      </c>
      <c r="D688" s="37"/>
      <c r="E688" s="37"/>
    </row>
    <row r="689" spans="2:5" x14ac:dyDescent="0.3">
      <c r="B689" s="30" t="s">
        <v>76</v>
      </c>
      <c r="C689" s="12">
        <v>51</v>
      </c>
      <c r="D689" s="37"/>
      <c r="E689" s="37"/>
    </row>
    <row r="690" spans="2:5" x14ac:dyDescent="0.3">
      <c r="B690" s="31" t="s">
        <v>71</v>
      </c>
      <c r="C690" s="13">
        <v>10</v>
      </c>
      <c r="D690" s="37"/>
      <c r="E690" s="37"/>
    </row>
    <row r="691" spans="2:5" x14ac:dyDescent="0.3">
      <c r="B691" s="31" t="s">
        <v>72</v>
      </c>
      <c r="C691" s="13">
        <v>31</v>
      </c>
      <c r="D691" s="37"/>
      <c r="E691" s="37"/>
    </row>
    <row r="692" spans="2:5" x14ac:dyDescent="0.3">
      <c r="B692" s="31" t="s">
        <v>75</v>
      </c>
      <c r="C692" s="13">
        <v>3</v>
      </c>
      <c r="D692" s="37"/>
      <c r="E692" s="37"/>
    </row>
    <row r="693" spans="2:5" x14ac:dyDescent="0.3">
      <c r="B693" s="31" t="s">
        <v>70</v>
      </c>
      <c r="C693" s="13">
        <v>4</v>
      </c>
      <c r="D693" s="37"/>
      <c r="E693" s="37"/>
    </row>
    <row r="694" spans="2:5" x14ac:dyDescent="0.3">
      <c r="B694" s="31" t="s">
        <v>73</v>
      </c>
      <c r="C694" s="13">
        <v>3</v>
      </c>
      <c r="D694" s="37"/>
      <c r="E694" s="37"/>
    </row>
    <row r="695" spans="2:5" x14ac:dyDescent="0.3">
      <c r="B695" s="17" t="s">
        <v>28</v>
      </c>
      <c r="C695" s="18">
        <v>60</v>
      </c>
      <c r="D695" s="36">
        <f>C696/C695</f>
        <v>0.46666666666666667</v>
      </c>
      <c r="E695" s="36">
        <f>C696/(C695-C698-C700-C701)</f>
        <v>0.68292682926829273</v>
      </c>
    </row>
    <row r="696" spans="2:5" x14ac:dyDescent="0.3">
      <c r="B696" s="30" t="s">
        <v>94</v>
      </c>
      <c r="C696" s="12">
        <v>28</v>
      </c>
      <c r="D696" s="37"/>
      <c r="E696" s="37"/>
    </row>
    <row r="697" spans="2:5" x14ac:dyDescent="0.3">
      <c r="B697" s="30" t="s">
        <v>69</v>
      </c>
      <c r="C697" s="12">
        <v>1</v>
      </c>
      <c r="D697" s="37"/>
      <c r="E697" s="37"/>
    </row>
    <row r="698" spans="2:5" x14ac:dyDescent="0.3">
      <c r="B698" s="31" t="s">
        <v>72</v>
      </c>
      <c r="C698" s="13">
        <v>1</v>
      </c>
      <c r="D698" s="37"/>
      <c r="E698" s="37"/>
    </row>
    <row r="699" spans="2:5" x14ac:dyDescent="0.3">
      <c r="B699" s="30" t="s">
        <v>76</v>
      </c>
      <c r="C699" s="12">
        <v>31</v>
      </c>
      <c r="D699" s="37"/>
      <c r="E699" s="37"/>
    </row>
    <row r="700" spans="2:5" x14ac:dyDescent="0.3">
      <c r="B700" s="31" t="s">
        <v>71</v>
      </c>
      <c r="C700" s="13">
        <v>9</v>
      </c>
      <c r="D700" s="37"/>
      <c r="E700" s="37"/>
    </row>
    <row r="701" spans="2:5" x14ac:dyDescent="0.3">
      <c r="B701" s="31" t="s">
        <v>72</v>
      </c>
      <c r="C701" s="13">
        <v>9</v>
      </c>
      <c r="D701" s="37"/>
      <c r="E701" s="37"/>
    </row>
    <row r="702" spans="2:5" x14ac:dyDescent="0.3">
      <c r="B702" s="31" t="s">
        <v>75</v>
      </c>
      <c r="C702" s="13">
        <v>9</v>
      </c>
      <c r="D702" s="37"/>
      <c r="E702" s="37"/>
    </row>
    <row r="703" spans="2:5" x14ac:dyDescent="0.3">
      <c r="B703" s="31" t="s">
        <v>70</v>
      </c>
      <c r="C703" s="13">
        <v>2</v>
      </c>
      <c r="D703" s="37"/>
      <c r="E703" s="37"/>
    </row>
    <row r="704" spans="2:5" x14ac:dyDescent="0.3">
      <c r="B704" s="31" t="s">
        <v>73</v>
      </c>
      <c r="C704" s="13">
        <v>2</v>
      </c>
      <c r="D704" s="37"/>
      <c r="E704" s="37"/>
    </row>
    <row r="705" spans="2:5" x14ac:dyDescent="0.3">
      <c r="B705" s="17" t="s">
        <v>20</v>
      </c>
      <c r="C705" s="18">
        <v>126</v>
      </c>
      <c r="D705" s="36">
        <f>C706/C705</f>
        <v>0.27777777777777779</v>
      </c>
      <c r="E705" s="36">
        <f>C706/(C705-C708-C709-C712-C713)</f>
        <v>0.61403508771929827</v>
      </c>
    </row>
    <row r="706" spans="2:5" x14ac:dyDescent="0.3">
      <c r="B706" s="30" t="s">
        <v>94</v>
      </c>
      <c r="C706" s="12">
        <v>35</v>
      </c>
      <c r="D706" s="37"/>
      <c r="E706" s="37"/>
    </row>
    <row r="707" spans="2:5" x14ac:dyDescent="0.3">
      <c r="B707" s="30" t="s">
        <v>69</v>
      </c>
      <c r="C707" s="12">
        <v>4</v>
      </c>
      <c r="D707" s="37"/>
      <c r="E707" s="37"/>
    </row>
    <row r="708" spans="2:5" x14ac:dyDescent="0.3">
      <c r="B708" s="31" t="s">
        <v>71</v>
      </c>
      <c r="C708" s="13">
        <v>1</v>
      </c>
      <c r="D708" s="37"/>
      <c r="E708" s="37"/>
    </row>
    <row r="709" spans="2:5" x14ac:dyDescent="0.3">
      <c r="B709" s="31" t="s">
        <v>72</v>
      </c>
      <c r="C709" s="13">
        <v>2</v>
      </c>
      <c r="D709" s="37"/>
      <c r="E709" s="37"/>
    </row>
    <row r="710" spans="2:5" x14ac:dyDescent="0.3">
      <c r="B710" s="31" t="s">
        <v>73</v>
      </c>
      <c r="C710" s="13">
        <v>1</v>
      </c>
      <c r="D710" s="37"/>
      <c r="E710" s="37"/>
    </row>
    <row r="711" spans="2:5" x14ac:dyDescent="0.3">
      <c r="B711" s="30" t="s">
        <v>76</v>
      </c>
      <c r="C711" s="12">
        <v>87</v>
      </c>
      <c r="D711" s="37"/>
      <c r="E711" s="37"/>
    </row>
    <row r="712" spans="2:5" x14ac:dyDescent="0.3">
      <c r="B712" s="31" t="s">
        <v>71</v>
      </c>
      <c r="C712" s="13">
        <v>28</v>
      </c>
      <c r="D712" s="37"/>
      <c r="E712" s="37"/>
    </row>
    <row r="713" spans="2:5" x14ac:dyDescent="0.3">
      <c r="B713" s="31" t="s">
        <v>72</v>
      </c>
      <c r="C713" s="13">
        <v>38</v>
      </c>
      <c r="D713" s="37"/>
      <c r="E713" s="37"/>
    </row>
    <row r="714" spans="2:5" x14ac:dyDescent="0.3">
      <c r="B714" s="31" t="s">
        <v>75</v>
      </c>
      <c r="C714" s="13">
        <v>4</v>
      </c>
      <c r="D714" s="37"/>
      <c r="E714" s="37"/>
    </row>
    <row r="715" spans="2:5" x14ac:dyDescent="0.3">
      <c r="B715" s="31" t="s">
        <v>70</v>
      </c>
      <c r="C715" s="13">
        <v>1</v>
      </c>
      <c r="D715" s="37"/>
      <c r="E715" s="37"/>
    </row>
    <row r="716" spans="2:5" x14ac:dyDescent="0.3">
      <c r="B716" s="31" t="s">
        <v>73</v>
      </c>
      <c r="C716" s="13">
        <v>16</v>
      </c>
      <c r="D716" s="37"/>
      <c r="E716" s="37"/>
    </row>
    <row r="717" spans="2:5" x14ac:dyDescent="0.3">
      <c r="B717" s="17" t="s">
        <v>11</v>
      </c>
      <c r="C717" s="18">
        <v>70</v>
      </c>
      <c r="D717" s="36">
        <f>C718/C717</f>
        <v>0.67142857142857137</v>
      </c>
      <c r="E717" s="36">
        <f>C718/(C717-C720-C721)</f>
        <v>0.87037037037037035</v>
      </c>
    </row>
    <row r="718" spans="2:5" x14ac:dyDescent="0.3">
      <c r="B718" s="30" t="s">
        <v>94</v>
      </c>
      <c r="C718" s="12">
        <v>47</v>
      </c>
      <c r="D718" s="37"/>
      <c r="E718" s="37"/>
    </row>
    <row r="719" spans="2:5" x14ac:dyDescent="0.3">
      <c r="B719" s="30" t="s">
        <v>76</v>
      </c>
      <c r="C719" s="12">
        <v>23</v>
      </c>
      <c r="D719" s="37"/>
      <c r="E719" s="37"/>
    </row>
    <row r="720" spans="2:5" x14ac:dyDescent="0.3">
      <c r="B720" s="31" t="s">
        <v>71</v>
      </c>
      <c r="C720" s="13">
        <v>2</v>
      </c>
      <c r="D720" s="37"/>
      <c r="E720" s="37"/>
    </row>
    <row r="721" spans="2:5" x14ac:dyDescent="0.3">
      <c r="B721" s="31" t="s">
        <v>72</v>
      </c>
      <c r="C721" s="13">
        <v>14</v>
      </c>
      <c r="D721" s="37"/>
      <c r="E721" s="37"/>
    </row>
    <row r="722" spans="2:5" x14ac:dyDescent="0.3">
      <c r="B722" s="31" t="s">
        <v>75</v>
      </c>
      <c r="C722" s="13">
        <v>3</v>
      </c>
      <c r="D722" s="37"/>
      <c r="E722" s="37"/>
    </row>
    <row r="723" spans="2:5" x14ac:dyDescent="0.3">
      <c r="B723" s="31" t="s">
        <v>70</v>
      </c>
      <c r="C723" s="13">
        <v>1</v>
      </c>
      <c r="D723" s="37"/>
      <c r="E723" s="37"/>
    </row>
    <row r="724" spans="2:5" x14ac:dyDescent="0.3">
      <c r="B724" s="31" t="s">
        <v>73</v>
      </c>
      <c r="C724" s="13">
        <v>3</v>
      </c>
      <c r="D724" s="37"/>
      <c r="E724" s="37"/>
    </row>
    <row r="725" spans="2:5" x14ac:dyDescent="0.3">
      <c r="B725" s="17" t="s">
        <v>1</v>
      </c>
      <c r="C725" s="18">
        <v>501</v>
      </c>
      <c r="D725" s="36">
        <f>C726/C725</f>
        <v>0.58483033932135731</v>
      </c>
      <c r="E725" s="36">
        <f>C726/(C725-C728-C729-C732-C733)</f>
        <v>0.76103896103896107</v>
      </c>
    </row>
    <row r="726" spans="2:5" x14ac:dyDescent="0.3">
      <c r="B726" s="30" t="s">
        <v>94</v>
      </c>
      <c r="C726" s="12">
        <v>293</v>
      </c>
      <c r="D726" s="37"/>
      <c r="E726" s="37"/>
    </row>
    <row r="727" spans="2:5" x14ac:dyDescent="0.3">
      <c r="B727" s="30" t="s">
        <v>69</v>
      </c>
      <c r="C727" s="12">
        <v>18</v>
      </c>
      <c r="D727" s="37"/>
      <c r="E727" s="37"/>
    </row>
    <row r="728" spans="2:5" x14ac:dyDescent="0.3">
      <c r="B728" s="31" t="s">
        <v>71</v>
      </c>
      <c r="C728" s="13">
        <v>2</v>
      </c>
      <c r="D728" s="37"/>
      <c r="E728" s="37"/>
    </row>
    <row r="729" spans="2:5" x14ac:dyDescent="0.3">
      <c r="B729" s="31" t="s">
        <v>72</v>
      </c>
      <c r="C729" s="13">
        <v>11</v>
      </c>
      <c r="D729" s="37"/>
      <c r="E729" s="37"/>
    </row>
    <row r="730" spans="2:5" x14ac:dyDescent="0.3">
      <c r="B730" s="31" t="s">
        <v>73</v>
      </c>
      <c r="C730" s="13">
        <v>5</v>
      </c>
      <c r="D730" s="37"/>
      <c r="E730" s="37"/>
    </row>
    <row r="731" spans="2:5" x14ac:dyDescent="0.3">
      <c r="B731" s="30" t="s">
        <v>76</v>
      </c>
      <c r="C731" s="12">
        <v>190</v>
      </c>
      <c r="D731" s="37"/>
      <c r="E731" s="37"/>
    </row>
    <row r="732" spans="2:5" x14ac:dyDescent="0.3">
      <c r="B732" s="31" t="s">
        <v>71</v>
      </c>
      <c r="C732" s="13">
        <v>45</v>
      </c>
      <c r="D732" s="37"/>
      <c r="E732" s="37"/>
    </row>
    <row r="733" spans="2:5" x14ac:dyDescent="0.3">
      <c r="B733" s="31" t="s">
        <v>72</v>
      </c>
      <c r="C733" s="13">
        <v>58</v>
      </c>
      <c r="D733" s="37"/>
      <c r="E733" s="37"/>
    </row>
    <row r="734" spans="2:5" x14ac:dyDescent="0.3">
      <c r="B734" s="31" t="s">
        <v>75</v>
      </c>
      <c r="C734" s="13">
        <v>7</v>
      </c>
      <c r="D734" s="37"/>
      <c r="E734" s="37"/>
    </row>
    <row r="735" spans="2:5" x14ac:dyDescent="0.3">
      <c r="B735" s="31" t="s">
        <v>70</v>
      </c>
      <c r="C735" s="13">
        <v>7</v>
      </c>
      <c r="D735" s="37"/>
      <c r="E735" s="37"/>
    </row>
    <row r="736" spans="2:5" x14ac:dyDescent="0.3">
      <c r="B736" s="31" t="s">
        <v>73</v>
      </c>
      <c r="C736" s="13">
        <v>73</v>
      </c>
      <c r="D736" s="37"/>
      <c r="E736" s="37"/>
    </row>
    <row r="737" spans="2:5" x14ac:dyDescent="0.3">
      <c r="B737" s="17" t="s">
        <v>13</v>
      </c>
      <c r="C737" s="18">
        <v>495</v>
      </c>
      <c r="D737" s="36">
        <f>C738/C737</f>
        <v>0.55151515151515151</v>
      </c>
      <c r="E737" s="36">
        <f>C738/(C737-C741-C740-C745-C746)</f>
        <v>0.75623268698060941</v>
      </c>
    </row>
    <row r="738" spans="2:5" x14ac:dyDescent="0.3">
      <c r="B738" s="30" t="s">
        <v>94</v>
      </c>
      <c r="C738" s="12">
        <v>273</v>
      </c>
      <c r="D738" s="37"/>
      <c r="E738" s="37"/>
    </row>
    <row r="739" spans="2:5" x14ac:dyDescent="0.3">
      <c r="B739" s="30" t="s">
        <v>69</v>
      </c>
      <c r="C739" s="12">
        <v>38</v>
      </c>
      <c r="D739" s="37"/>
      <c r="E739" s="37"/>
    </row>
    <row r="740" spans="2:5" x14ac:dyDescent="0.3">
      <c r="B740" s="31" t="s">
        <v>71</v>
      </c>
      <c r="C740" s="13">
        <v>1</v>
      </c>
      <c r="D740" s="37"/>
      <c r="E740" s="37"/>
    </row>
    <row r="741" spans="2:5" x14ac:dyDescent="0.3">
      <c r="B741" s="31" t="s">
        <v>72</v>
      </c>
      <c r="C741" s="13">
        <v>25</v>
      </c>
      <c r="D741" s="37"/>
      <c r="E741" s="37"/>
    </row>
    <row r="742" spans="2:5" x14ac:dyDescent="0.3">
      <c r="B742" s="31" t="s">
        <v>70</v>
      </c>
      <c r="C742" s="13">
        <v>7</v>
      </c>
      <c r="D742" s="37"/>
      <c r="E742" s="37"/>
    </row>
    <row r="743" spans="2:5" x14ac:dyDescent="0.3">
      <c r="B743" s="31" t="s">
        <v>73</v>
      </c>
      <c r="C743" s="13">
        <v>5</v>
      </c>
      <c r="D743" s="37"/>
      <c r="E743" s="37"/>
    </row>
    <row r="744" spans="2:5" x14ac:dyDescent="0.3">
      <c r="B744" s="30" t="s">
        <v>76</v>
      </c>
      <c r="C744" s="12">
        <v>184</v>
      </c>
      <c r="D744" s="37"/>
      <c r="E744" s="37"/>
    </row>
    <row r="745" spans="2:5" x14ac:dyDescent="0.3">
      <c r="B745" s="31" t="s">
        <v>71</v>
      </c>
      <c r="C745" s="13">
        <v>38</v>
      </c>
      <c r="D745" s="37"/>
      <c r="E745" s="37"/>
    </row>
    <row r="746" spans="2:5" x14ac:dyDescent="0.3">
      <c r="B746" s="31" t="s">
        <v>72</v>
      </c>
      <c r="C746" s="13">
        <v>70</v>
      </c>
      <c r="D746" s="37"/>
      <c r="E746" s="37"/>
    </row>
    <row r="747" spans="2:5" x14ac:dyDescent="0.3">
      <c r="B747" s="31" t="s">
        <v>75</v>
      </c>
      <c r="C747" s="13">
        <v>20</v>
      </c>
      <c r="D747" s="37"/>
      <c r="E747" s="37"/>
    </row>
    <row r="748" spans="2:5" x14ac:dyDescent="0.3">
      <c r="B748" s="31" t="s">
        <v>70</v>
      </c>
      <c r="C748" s="13">
        <v>20</v>
      </c>
      <c r="D748" s="37"/>
      <c r="E748" s="37"/>
    </row>
    <row r="749" spans="2:5" x14ac:dyDescent="0.3">
      <c r="B749" s="31" t="s">
        <v>73</v>
      </c>
      <c r="C749" s="13">
        <v>36</v>
      </c>
      <c r="D749" s="37"/>
      <c r="E749" s="37"/>
    </row>
    <row r="750" spans="2:5" x14ac:dyDescent="0.3">
      <c r="B750" s="17" t="s">
        <v>18</v>
      </c>
      <c r="C750" s="18">
        <v>40</v>
      </c>
      <c r="D750" s="36">
        <f>C751/C750</f>
        <v>0.45</v>
      </c>
      <c r="E750" s="36">
        <f>C751/(C750-C753-C754-C756-C757)</f>
        <v>0.5625</v>
      </c>
    </row>
    <row r="751" spans="2:5" x14ac:dyDescent="0.3">
      <c r="B751" s="30" t="s">
        <v>94</v>
      </c>
      <c r="C751" s="12">
        <v>18</v>
      </c>
      <c r="D751" s="37"/>
      <c r="E751" s="37"/>
    </row>
    <row r="752" spans="2:5" x14ac:dyDescent="0.3">
      <c r="B752" s="30" t="s">
        <v>69</v>
      </c>
      <c r="C752" s="12">
        <v>2</v>
      </c>
      <c r="D752" s="37"/>
      <c r="E752" s="37"/>
    </row>
    <row r="753" spans="2:5" x14ac:dyDescent="0.3">
      <c r="B753" s="31" t="s">
        <v>71</v>
      </c>
      <c r="C753" s="13">
        <v>1</v>
      </c>
      <c r="D753" s="37"/>
      <c r="E753" s="37"/>
    </row>
    <row r="754" spans="2:5" x14ac:dyDescent="0.3">
      <c r="B754" s="31" t="s">
        <v>72</v>
      </c>
      <c r="C754" s="13">
        <v>1</v>
      </c>
      <c r="D754" s="37"/>
      <c r="E754" s="37"/>
    </row>
    <row r="755" spans="2:5" x14ac:dyDescent="0.3">
      <c r="B755" s="30" t="s">
        <v>76</v>
      </c>
      <c r="C755" s="12">
        <v>20</v>
      </c>
      <c r="D755" s="37"/>
      <c r="E755" s="37"/>
    </row>
    <row r="756" spans="2:5" x14ac:dyDescent="0.3">
      <c r="B756" s="31" t="s">
        <v>71</v>
      </c>
      <c r="C756" s="13">
        <v>2</v>
      </c>
      <c r="D756" s="37"/>
      <c r="E756" s="37"/>
    </row>
    <row r="757" spans="2:5" x14ac:dyDescent="0.3">
      <c r="B757" s="31" t="s">
        <v>72</v>
      </c>
      <c r="C757" s="13">
        <v>4</v>
      </c>
      <c r="D757" s="37"/>
      <c r="E757" s="37"/>
    </row>
    <row r="758" spans="2:5" x14ac:dyDescent="0.3">
      <c r="B758" s="31" t="s">
        <v>75</v>
      </c>
      <c r="C758" s="13">
        <v>5</v>
      </c>
      <c r="D758" s="37"/>
      <c r="E758" s="37"/>
    </row>
    <row r="759" spans="2:5" x14ac:dyDescent="0.3">
      <c r="B759" s="31" t="s">
        <v>70</v>
      </c>
      <c r="C759" s="13">
        <v>5</v>
      </c>
      <c r="D759" s="37"/>
      <c r="E759" s="37"/>
    </row>
    <row r="760" spans="2:5" x14ac:dyDescent="0.3">
      <c r="B760" s="31" t="s">
        <v>73</v>
      </c>
      <c r="C760" s="13">
        <v>4</v>
      </c>
      <c r="D760" s="37"/>
      <c r="E760" s="37"/>
    </row>
    <row r="761" spans="2:5" x14ac:dyDescent="0.3">
      <c r="B761" s="17" t="s">
        <v>7</v>
      </c>
      <c r="C761" s="18">
        <v>190</v>
      </c>
      <c r="D761" s="36">
        <f>C762/C761</f>
        <v>0.1368421052631579</v>
      </c>
      <c r="E761" s="36">
        <f>C762/(C761-C764-C765-C769-C770)</f>
        <v>0.4</v>
      </c>
    </row>
    <row r="762" spans="2:5" x14ac:dyDescent="0.3">
      <c r="B762" s="30" t="s">
        <v>94</v>
      </c>
      <c r="C762" s="12">
        <v>26</v>
      </c>
      <c r="D762" s="37"/>
      <c r="E762" s="37"/>
    </row>
    <row r="763" spans="2:5" x14ac:dyDescent="0.3">
      <c r="B763" s="30" t="s">
        <v>69</v>
      </c>
      <c r="C763" s="12">
        <v>23</v>
      </c>
      <c r="D763" s="37"/>
      <c r="E763" s="37"/>
    </row>
    <row r="764" spans="2:5" x14ac:dyDescent="0.3">
      <c r="B764" s="31" t="s">
        <v>71</v>
      </c>
      <c r="C764" s="13">
        <v>2</v>
      </c>
      <c r="D764" s="37"/>
      <c r="E764" s="37"/>
    </row>
    <row r="765" spans="2:5" x14ac:dyDescent="0.3">
      <c r="B765" s="31" t="s">
        <v>72</v>
      </c>
      <c r="C765" s="13">
        <v>14</v>
      </c>
      <c r="D765" s="37"/>
      <c r="E765" s="37"/>
    </row>
    <row r="766" spans="2:5" x14ac:dyDescent="0.3">
      <c r="B766" s="31" t="s">
        <v>70</v>
      </c>
      <c r="C766" s="13">
        <v>6</v>
      </c>
      <c r="D766" s="37"/>
      <c r="E766" s="37"/>
    </row>
    <row r="767" spans="2:5" x14ac:dyDescent="0.3">
      <c r="B767" s="31" t="s">
        <v>73</v>
      </c>
      <c r="C767" s="13">
        <v>1</v>
      </c>
      <c r="D767" s="37"/>
      <c r="E767" s="37"/>
    </row>
    <row r="768" spans="2:5" x14ac:dyDescent="0.3">
      <c r="B768" s="30" t="s">
        <v>76</v>
      </c>
      <c r="C768" s="12">
        <v>141</v>
      </c>
      <c r="D768" s="37"/>
      <c r="E768" s="37"/>
    </row>
    <row r="769" spans="2:5" x14ac:dyDescent="0.3">
      <c r="B769" s="31" t="s">
        <v>71</v>
      </c>
      <c r="C769" s="13">
        <v>45</v>
      </c>
      <c r="D769" s="37"/>
      <c r="E769" s="37"/>
    </row>
    <row r="770" spans="2:5" x14ac:dyDescent="0.3">
      <c r="B770" s="31" t="s">
        <v>72</v>
      </c>
      <c r="C770" s="13">
        <v>64</v>
      </c>
      <c r="D770" s="37"/>
      <c r="E770" s="37"/>
    </row>
    <row r="771" spans="2:5" x14ac:dyDescent="0.3">
      <c r="B771" s="31" t="s">
        <v>75</v>
      </c>
      <c r="C771" s="13">
        <v>7</v>
      </c>
      <c r="D771" s="37"/>
      <c r="E771" s="37"/>
    </row>
    <row r="772" spans="2:5" x14ac:dyDescent="0.3">
      <c r="B772" s="31" t="s">
        <v>70</v>
      </c>
      <c r="C772" s="13">
        <v>7</v>
      </c>
      <c r="D772" s="37"/>
      <c r="E772" s="37"/>
    </row>
    <row r="773" spans="2:5" x14ac:dyDescent="0.3">
      <c r="B773" s="31" t="s">
        <v>73</v>
      </c>
      <c r="C773" s="13">
        <v>18</v>
      </c>
      <c r="D773" s="37"/>
      <c r="E773" s="37"/>
    </row>
    <row r="774" spans="2:5" x14ac:dyDescent="0.3">
      <c r="B774" s="17" t="s">
        <v>22</v>
      </c>
      <c r="C774" s="18">
        <v>308</v>
      </c>
      <c r="D774" s="36">
        <f>C775/C774</f>
        <v>0.44480519480519481</v>
      </c>
      <c r="E774" s="36">
        <f>C775/(C774-C777-C778-C782-C783)</f>
        <v>0.65238095238095239</v>
      </c>
    </row>
    <row r="775" spans="2:5" x14ac:dyDescent="0.3">
      <c r="B775" s="30" t="s">
        <v>94</v>
      </c>
      <c r="C775" s="12">
        <v>137</v>
      </c>
      <c r="D775" s="37"/>
      <c r="E775" s="37"/>
    </row>
    <row r="776" spans="2:5" x14ac:dyDescent="0.3">
      <c r="B776" s="30" t="s">
        <v>69</v>
      </c>
      <c r="C776" s="12">
        <v>14</v>
      </c>
      <c r="D776" s="37"/>
      <c r="E776" s="37"/>
    </row>
    <row r="777" spans="2:5" x14ac:dyDescent="0.3">
      <c r="B777" s="31" t="s">
        <v>71</v>
      </c>
      <c r="C777" s="13">
        <v>4</v>
      </c>
      <c r="D777" s="37"/>
      <c r="E777" s="37"/>
    </row>
    <row r="778" spans="2:5" x14ac:dyDescent="0.3">
      <c r="B778" s="31" t="s">
        <v>72</v>
      </c>
      <c r="C778" s="13">
        <v>5</v>
      </c>
      <c r="D778" s="37"/>
      <c r="E778" s="37"/>
    </row>
    <row r="779" spans="2:5" x14ac:dyDescent="0.3">
      <c r="B779" s="31" t="s">
        <v>70</v>
      </c>
      <c r="C779" s="13">
        <v>2</v>
      </c>
      <c r="D779" s="37"/>
      <c r="E779" s="37"/>
    </row>
    <row r="780" spans="2:5" x14ac:dyDescent="0.3">
      <c r="B780" s="31" t="s">
        <v>73</v>
      </c>
      <c r="C780" s="13">
        <v>3</v>
      </c>
      <c r="D780" s="37"/>
      <c r="E780" s="37"/>
    </row>
    <row r="781" spans="2:5" x14ac:dyDescent="0.3">
      <c r="B781" s="30" t="s">
        <v>76</v>
      </c>
      <c r="C781" s="12">
        <v>157</v>
      </c>
      <c r="D781" s="37"/>
      <c r="E781" s="37"/>
    </row>
    <row r="782" spans="2:5" x14ac:dyDescent="0.3">
      <c r="B782" s="31" t="s">
        <v>71</v>
      </c>
      <c r="C782" s="13">
        <v>39</v>
      </c>
      <c r="D782" s="37"/>
      <c r="E782" s="37"/>
    </row>
    <row r="783" spans="2:5" x14ac:dyDescent="0.3">
      <c r="B783" s="31" t="s">
        <v>72</v>
      </c>
      <c r="C783" s="13">
        <v>50</v>
      </c>
      <c r="D783" s="37"/>
      <c r="E783" s="37"/>
    </row>
    <row r="784" spans="2:5" x14ac:dyDescent="0.3">
      <c r="B784" s="31" t="s">
        <v>75</v>
      </c>
      <c r="C784" s="13">
        <v>13</v>
      </c>
      <c r="D784" s="37"/>
      <c r="E784" s="37"/>
    </row>
    <row r="785" spans="2:5" x14ac:dyDescent="0.3">
      <c r="B785" s="31" t="s">
        <v>70</v>
      </c>
      <c r="C785" s="13">
        <v>11</v>
      </c>
      <c r="D785" s="37"/>
      <c r="E785" s="37"/>
    </row>
    <row r="786" spans="2:5" x14ac:dyDescent="0.3">
      <c r="B786" s="31" t="s">
        <v>73</v>
      </c>
      <c r="C786" s="13">
        <v>44</v>
      </c>
      <c r="D786" s="37"/>
      <c r="E786" s="37"/>
    </row>
    <row r="787" spans="2:5" x14ac:dyDescent="0.3">
      <c r="B787" s="17" t="s">
        <v>15</v>
      </c>
      <c r="C787" s="18">
        <v>491</v>
      </c>
      <c r="D787" s="36">
        <f>C788/C787</f>
        <v>0.44602851323828918</v>
      </c>
      <c r="E787" s="36">
        <f>C788/(C787-C790-C791-C794-C795)</f>
        <v>0.69745222929936301</v>
      </c>
    </row>
    <row r="788" spans="2:5" x14ac:dyDescent="0.3">
      <c r="B788" s="30" t="s">
        <v>94</v>
      </c>
      <c r="C788" s="12">
        <v>219</v>
      </c>
      <c r="D788" s="37"/>
      <c r="E788" s="37"/>
    </row>
    <row r="789" spans="2:5" x14ac:dyDescent="0.3">
      <c r="B789" s="30" t="s">
        <v>69</v>
      </c>
      <c r="C789" s="12">
        <v>22</v>
      </c>
      <c r="D789" s="37"/>
      <c r="E789" s="37"/>
    </row>
    <row r="790" spans="2:5" x14ac:dyDescent="0.3">
      <c r="B790" s="31" t="s">
        <v>71</v>
      </c>
      <c r="C790" s="13">
        <v>2</v>
      </c>
      <c r="D790" s="37"/>
      <c r="E790" s="37"/>
    </row>
    <row r="791" spans="2:5" x14ac:dyDescent="0.3">
      <c r="B791" s="31" t="s">
        <v>72</v>
      </c>
      <c r="C791" s="13">
        <v>7</v>
      </c>
      <c r="D791" s="37"/>
      <c r="E791" s="37"/>
    </row>
    <row r="792" spans="2:5" x14ac:dyDescent="0.3">
      <c r="B792" s="31" t="s">
        <v>73</v>
      </c>
      <c r="C792" s="13">
        <v>13</v>
      </c>
      <c r="D792" s="37"/>
      <c r="E792" s="37"/>
    </row>
    <row r="793" spans="2:5" x14ac:dyDescent="0.3">
      <c r="B793" s="30" t="s">
        <v>76</v>
      </c>
      <c r="C793" s="12">
        <v>250</v>
      </c>
      <c r="D793" s="37"/>
      <c r="E793" s="37"/>
    </row>
    <row r="794" spans="2:5" x14ac:dyDescent="0.3">
      <c r="B794" s="31" t="s">
        <v>71</v>
      </c>
      <c r="C794" s="13">
        <v>53</v>
      </c>
      <c r="D794" s="37"/>
      <c r="E794" s="37"/>
    </row>
    <row r="795" spans="2:5" x14ac:dyDescent="0.3">
      <c r="B795" s="31" t="s">
        <v>72</v>
      </c>
      <c r="C795" s="13">
        <v>115</v>
      </c>
      <c r="D795" s="37"/>
      <c r="E795" s="37"/>
    </row>
    <row r="796" spans="2:5" x14ac:dyDescent="0.3">
      <c r="B796" s="31" t="s">
        <v>75</v>
      </c>
      <c r="C796" s="13">
        <v>16</v>
      </c>
      <c r="D796" s="37"/>
      <c r="E796" s="37"/>
    </row>
    <row r="797" spans="2:5" x14ac:dyDescent="0.3">
      <c r="B797" s="31" t="s">
        <v>70</v>
      </c>
      <c r="C797" s="13">
        <v>35</v>
      </c>
      <c r="D797" s="37"/>
      <c r="E797" s="37"/>
    </row>
    <row r="798" spans="2:5" x14ac:dyDescent="0.3">
      <c r="B798" s="31" t="s">
        <v>73</v>
      </c>
      <c r="C798" s="13">
        <v>31</v>
      </c>
      <c r="D798" s="37"/>
      <c r="E798" s="37"/>
    </row>
    <row r="799" spans="2:5" x14ac:dyDescent="0.3">
      <c r="B799" s="17" t="s">
        <v>25</v>
      </c>
      <c r="C799" s="18">
        <v>73</v>
      </c>
      <c r="D799" s="36">
        <f>C800/C799</f>
        <v>0.58904109589041098</v>
      </c>
      <c r="E799" s="36">
        <f>C800/(C799-C802-C805-C806)</f>
        <v>0.72881355932203384</v>
      </c>
    </row>
    <row r="800" spans="2:5" x14ac:dyDescent="0.3">
      <c r="B800" s="30" t="s">
        <v>94</v>
      </c>
      <c r="C800" s="12">
        <v>43</v>
      </c>
      <c r="D800" s="37"/>
      <c r="E800" s="37"/>
    </row>
    <row r="801" spans="2:5" x14ac:dyDescent="0.3">
      <c r="B801" s="30" t="s">
        <v>69</v>
      </c>
      <c r="C801" s="12">
        <v>2</v>
      </c>
      <c r="D801" s="37"/>
      <c r="E801" s="37"/>
    </row>
    <row r="802" spans="2:5" x14ac:dyDescent="0.3">
      <c r="B802" s="31" t="s">
        <v>72</v>
      </c>
      <c r="C802" s="13">
        <v>1</v>
      </c>
      <c r="D802" s="37"/>
      <c r="E802" s="37"/>
    </row>
    <row r="803" spans="2:5" x14ac:dyDescent="0.3">
      <c r="B803" s="31" t="s">
        <v>73</v>
      </c>
      <c r="C803" s="13">
        <v>1</v>
      </c>
      <c r="D803" s="37"/>
      <c r="E803" s="37"/>
    </row>
    <row r="804" spans="2:5" x14ac:dyDescent="0.3">
      <c r="B804" s="30" t="s">
        <v>76</v>
      </c>
      <c r="C804" s="12">
        <v>28</v>
      </c>
      <c r="D804" s="37"/>
      <c r="E804" s="37"/>
    </row>
    <row r="805" spans="2:5" x14ac:dyDescent="0.3">
      <c r="B805" s="31" t="s">
        <v>71</v>
      </c>
      <c r="C805" s="13">
        <v>3</v>
      </c>
      <c r="D805" s="37"/>
      <c r="E805" s="37"/>
    </row>
    <row r="806" spans="2:5" x14ac:dyDescent="0.3">
      <c r="B806" s="31" t="s">
        <v>72</v>
      </c>
      <c r="C806" s="13">
        <v>10</v>
      </c>
      <c r="D806" s="37"/>
      <c r="E806" s="37"/>
    </row>
    <row r="807" spans="2:5" x14ac:dyDescent="0.3">
      <c r="B807" s="31" t="s">
        <v>75</v>
      </c>
      <c r="C807" s="13">
        <v>2</v>
      </c>
      <c r="D807" s="37"/>
      <c r="E807" s="37"/>
    </row>
    <row r="808" spans="2:5" x14ac:dyDescent="0.3">
      <c r="B808" s="31" t="s">
        <v>70</v>
      </c>
      <c r="C808" s="13">
        <v>7</v>
      </c>
      <c r="D808" s="37"/>
      <c r="E808" s="37"/>
    </row>
    <row r="809" spans="2:5" x14ac:dyDescent="0.3">
      <c r="B809" s="31" t="s">
        <v>73</v>
      </c>
      <c r="C809" s="13">
        <v>6</v>
      </c>
      <c r="D809" s="37"/>
      <c r="E809" s="37"/>
    </row>
    <row r="810" spans="2:5" x14ac:dyDescent="0.3">
      <c r="B810" s="17" t="s">
        <v>17</v>
      </c>
      <c r="C810" s="18">
        <v>89</v>
      </c>
      <c r="D810" s="36">
        <f>C811/C810</f>
        <v>0.48314606741573035</v>
      </c>
      <c r="E810" s="36">
        <f>C811/(C810-C813-C816-C817)</f>
        <v>0.71666666666666667</v>
      </c>
    </row>
    <row r="811" spans="2:5" x14ac:dyDescent="0.3">
      <c r="B811" s="30" t="s">
        <v>94</v>
      </c>
      <c r="C811" s="12">
        <v>43</v>
      </c>
      <c r="D811" s="37"/>
      <c r="E811" s="37"/>
    </row>
    <row r="812" spans="2:5" x14ac:dyDescent="0.3">
      <c r="B812" s="30" t="s">
        <v>69</v>
      </c>
      <c r="C812" s="12">
        <v>4</v>
      </c>
      <c r="D812" s="37"/>
      <c r="E812" s="37"/>
    </row>
    <row r="813" spans="2:5" x14ac:dyDescent="0.3">
      <c r="B813" s="31" t="s">
        <v>72</v>
      </c>
      <c r="C813" s="13">
        <v>3</v>
      </c>
      <c r="D813" s="37"/>
      <c r="E813" s="37"/>
    </row>
    <row r="814" spans="2:5" x14ac:dyDescent="0.3">
      <c r="B814" s="31" t="s">
        <v>73</v>
      </c>
      <c r="C814" s="13">
        <v>1</v>
      </c>
      <c r="D814" s="37"/>
      <c r="E814" s="37"/>
    </row>
    <row r="815" spans="2:5" x14ac:dyDescent="0.3">
      <c r="B815" s="30" t="s">
        <v>76</v>
      </c>
      <c r="C815" s="12">
        <v>42</v>
      </c>
      <c r="D815" s="37"/>
      <c r="E815" s="37"/>
    </row>
    <row r="816" spans="2:5" x14ac:dyDescent="0.3">
      <c r="B816" s="31" t="s">
        <v>71</v>
      </c>
      <c r="C816" s="13">
        <v>16</v>
      </c>
      <c r="D816" s="37"/>
      <c r="E816" s="37"/>
    </row>
    <row r="817" spans="2:5" x14ac:dyDescent="0.3">
      <c r="B817" s="31" t="s">
        <v>72</v>
      </c>
      <c r="C817" s="13">
        <v>10</v>
      </c>
      <c r="D817" s="37"/>
      <c r="E817" s="37"/>
    </row>
    <row r="818" spans="2:5" x14ac:dyDescent="0.3">
      <c r="B818" s="31" t="s">
        <v>75</v>
      </c>
      <c r="C818" s="13">
        <v>3</v>
      </c>
      <c r="D818" s="37"/>
      <c r="E818" s="37"/>
    </row>
    <row r="819" spans="2:5" x14ac:dyDescent="0.3">
      <c r="B819" s="31" t="s">
        <v>70</v>
      </c>
      <c r="C819" s="13">
        <v>1</v>
      </c>
      <c r="D819" s="37"/>
      <c r="E819" s="37"/>
    </row>
    <row r="820" spans="2:5" x14ac:dyDescent="0.3">
      <c r="B820" s="31" t="s">
        <v>73</v>
      </c>
      <c r="C820" s="13">
        <v>12</v>
      </c>
      <c r="D820" s="37"/>
      <c r="E820" s="37"/>
    </row>
    <row r="821" spans="2:5" x14ac:dyDescent="0.3">
      <c r="B821" s="17" t="s">
        <v>29</v>
      </c>
      <c r="C821" s="18">
        <v>201</v>
      </c>
      <c r="D821" s="36">
        <f>C822/C821</f>
        <v>0.38805970149253732</v>
      </c>
      <c r="E821" s="36">
        <f>C822/(C821-C824-C825-C828-C829)</f>
        <v>0.66666666666666663</v>
      </c>
    </row>
    <row r="822" spans="2:5" x14ac:dyDescent="0.3">
      <c r="B822" s="30" t="s">
        <v>94</v>
      </c>
      <c r="C822" s="12">
        <v>78</v>
      </c>
      <c r="D822" s="37"/>
      <c r="E822" s="37"/>
    </row>
    <row r="823" spans="2:5" x14ac:dyDescent="0.3">
      <c r="B823" s="30" t="s">
        <v>69</v>
      </c>
      <c r="C823" s="12">
        <v>13</v>
      </c>
      <c r="D823" s="37"/>
      <c r="E823" s="37"/>
    </row>
    <row r="824" spans="2:5" x14ac:dyDescent="0.3">
      <c r="B824" s="31" t="s">
        <v>71</v>
      </c>
      <c r="C824" s="13">
        <v>1</v>
      </c>
      <c r="D824" s="37"/>
      <c r="E824" s="37"/>
    </row>
    <row r="825" spans="2:5" x14ac:dyDescent="0.3">
      <c r="B825" s="31" t="s">
        <v>72</v>
      </c>
      <c r="C825" s="13">
        <v>4</v>
      </c>
      <c r="D825" s="37"/>
      <c r="E825" s="37"/>
    </row>
    <row r="826" spans="2:5" x14ac:dyDescent="0.3">
      <c r="B826" s="31" t="s">
        <v>73</v>
      </c>
      <c r="C826" s="13">
        <v>8</v>
      </c>
      <c r="D826" s="37"/>
      <c r="E826" s="37"/>
    </row>
    <row r="827" spans="2:5" x14ac:dyDescent="0.3">
      <c r="B827" s="30" t="s">
        <v>76</v>
      </c>
      <c r="C827" s="12">
        <v>110</v>
      </c>
      <c r="D827" s="37"/>
      <c r="E827" s="37"/>
    </row>
    <row r="828" spans="2:5" x14ac:dyDescent="0.3">
      <c r="B828" s="31" t="s">
        <v>71</v>
      </c>
      <c r="C828" s="13">
        <v>25</v>
      </c>
      <c r="D828" s="37"/>
      <c r="E828" s="37"/>
    </row>
    <row r="829" spans="2:5" x14ac:dyDescent="0.3">
      <c r="B829" s="31" t="s">
        <v>72</v>
      </c>
      <c r="C829" s="13">
        <v>54</v>
      </c>
      <c r="D829" s="37"/>
      <c r="E829" s="37"/>
    </row>
    <row r="830" spans="2:5" x14ac:dyDescent="0.3">
      <c r="B830" s="31" t="s">
        <v>75</v>
      </c>
      <c r="C830" s="13">
        <v>2</v>
      </c>
      <c r="D830" s="37"/>
      <c r="E830" s="37"/>
    </row>
    <row r="831" spans="2:5" x14ac:dyDescent="0.3">
      <c r="B831" s="31" t="s">
        <v>70</v>
      </c>
      <c r="C831" s="13">
        <v>14</v>
      </c>
      <c r="D831" s="37"/>
      <c r="E831" s="37"/>
    </row>
    <row r="832" spans="2:5" x14ac:dyDescent="0.3">
      <c r="B832" s="31" t="s">
        <v>73</v>
      </c>
      <c r="C832" s="13">
        <v>15</v>
      </c>
      <c r="D832" s="37"/>
      <c r="E832" s="37"/>
    </row>
    <row r="833" spans="2:5" x14ac:dyDescent="0.3">
      <c r="B833" s="17" t="s">
        <v>19</v>
      </c>
      <c r="C833" s="18">
        <v>13</v>
      </c>
      <c r="D833" s="36">
        <f>C834/C833</f>
        <v>0.61538461538461542</v>
      </c>
      <c r="E833" s="36">
        <f>C834/C833</f>
        <v>0.61538461538461542</v>
      </c>
    </row>
    <row r="834" spans="2:5" x14ac:dyDescent="0.3">
      <c r="B834" s="30" t="s">
        <v>94</v>
      </c>
      <c r="C834" s="12">
        <v>8</v>
      </c>
      <c r="D834" s="37"/>
      <c r="E834" s="37"/>
    </row>
    <row r="835" spans="2:5" x14ac:dyDescent="0.3">
      <c r="B835" s="30" t="s">
        <v>76</v>
      </c>
      <c r="C835" s="12">
        <v>5</v>
      </c>
      <c r="D835" s="37"/>
      <c r="E835" s="37"/>
    </row>
    <row r="836" spans="2:5" x14ac:dyDescent="0.3">
      <c r="B836" s="31" t="s">
        <v>75</v>
      </c>
      <c r="C836" s="13">
        <v>4</v>
      </c>
      <c r="D836" s="37"/>
      <c r="E836" s="37"/>
    </row>
    <row r="837" spans="2:5" x14ac:dyDescent="0.3">
      <c r="B837" s="31" t="s">
        <v>73</v>
      </c>
      <c r="C837" s="13">
        <v>1</v>
      </c>
      <c r="D837" s="37"/>
      <c r="E837" s="37"/>
    </row>
    <row r="838" spans="2:5" x14ac:dyDescent="0.3">
      <c r="B838" s="17" t="s">
        <v>44</v>
      </c>
      <c r="C838" s="18">
        <v>21</v>
      </c>
      <c r="D838" s="36">
        <f>C839/C838</f>
        <v>0.66666666666666663</v>
      </c>
      <c r="E838" s="36">
        <f>C839/(C838-C841)</f>
        <v>0.77777777777777779</v>
      </c>
    </row>
    <row r="839" spans="2:5" x14ac:dyDescent="0.3">
      <c r="B839" s="30" t="s">
        <v>94</v>
      </c>
      <c r="C839" s="12">
        <v>14</v>
      </c>
      <c r="D839" s="37"/>
      <c r="E839" s="37"/>
    </row>
    <row r="840" spans="2:5" x14ac:dyDescent="0.3">
      <c r="B840" s="30" t="s">
        <v>76</v>
      </c>
      <c r="C840" s="12">
        <v>7</v>
      </c>
      <c r="D840" s="37"/>
      <c r="E840" s="37"/>
    </row>
    <row r="841" spans="2:5" x14ac:dyDescent="0.3">
      <c r="B841" s="31" t="s">
        <v>72</v>
      </c>
      <c r="C841" s="13">
        <v>3</v>
      </c>
      <c r="D841" s="37"/>
      <c r="E841" s="37"/>
    </row>
    <row r="842" spans="2:5" x14ac:dyDescent="0.3">
      <c r="B842" s="31" t="s">
        <v>70</v>
      </c>
      <c r="C842" s="13">
        <v>1</v>
      </c>
      <c r="D842" s="37"/>
      <c r="E842" s="37"/>
    </row>
    <row r="843" spans="2:5" ht="15" thickBot="1" x14ac:dyDescent="0.35">
      <c r="B843" s="31" t="s">
        <v>73</v>
      </c>
      <c r="C843" s="13">
        <v>3</v>
      </c>
      <c r="D843" s="37"/>
      <c r="E843" s="37"/>
    </row>
    <row r="844" spans="2:5" ht="15" thickBot="1" x14ac:dyDescent="0.35">
      <c r="B844" s="15" t="s">
        <v>63</v>
      </c>
      <c r="C844" s="16">
        <v>1821</v>
      </c>
      <c r="D844" s="35">
        <f>(C846+C858++C874+C884+C895+C902+C910+C926+C939+C945+C955+C969+C975+C983+C987+C999+C1012+C1016+C1025++C1038)/C844</f>
        <v>0.30532674354750139</v>
      </c>
      <c r="E844" s="35">
        <f>(C846+C858+C874+C884+C895+C902+C910+C926+C939+C945+C955+C969+C975+C983+C987+C999+C1012+C1016+C1025+C1038)/(C844-C848-C852-C853-C862-C867-C869-C879-C880-C889-C890-C897-C898-C904-C905-C912-C913-C918-C920-C921-C930-C931-C941-C947-C949-C950-C957-C958-C963-C964-C979-C989-C993-C994-C1001-C1006-C1007-C1020-C1021-C1027-C1031-C1033-C1042-C1043)</f>
        <v>0.38318401102687799</v>
      </c>
    </row>
    <row r="845" spans="2:5" x14ac:dyDescent="0.3">
      <c r="B845" s="17" t="s">
        <v>24</v>
      </c>
      <c r="C845" s="18">
        <v>93</v>
      </c>
      <c r="D845" s="36">
        <f>C846/C845</f>
        <v>0.25806451612903225</v>
      </c>
      <c r="E845" s="36">
        <f>C846/(C845-C848-C852-C853)</f>
        <v>0.32876712328767121</v>
      </c>
    </row>
    <row r="846" spans="2:5" x14ac:dyDescent="0.3">
      <c r="B846" s="30" t="s">
        <v>94</v>
      </c>
      <c r="C846" s="12">
        <v>24</v>
      </c>
      <c r="D846" s="37"/>
      <c r="E846" s="37"/>
    </row>
    <row r="847" spans="2:5" x14ac:dyDescent="0.3">
      <c r="B847" s="30" t="s">
        <v>69</v>
      </c>
      <c r="C847" s="12">
        <v>8</v>
      </c>
      <c r="D847" s="37"/>
      <c r="E847" s="37"/>
    </row>
    <row r="848" spans="2:5" x14ac:dyDescent="0.3">
      <c r="B848" s="31" t="s">
        <v>72</v>
      </c>
      <c r="C848" s="13">
        <v>4</v>
      </c>
      <c r="D848" s="37"/>
      <c r="E848" s="37"/>
    </row>
    <row r="849" spans="2:5" x14ac:dyDescent="0.3">
      <c r="B849" s="31" t="s">
        <v>75</v>
      </c>
      <c r="C849" s="13">
        <v>3</v>
      </c>
      <c r="D849" s="37"/>
      <c r="E849" s="37"/>
    </row>
    <row r="850" spans="2:5" x14ac:dyDescent="0.3">
      <c r="B850" s="31" t="s">
        <v>73</v>
      </c>
      <c r="C850" s="13">
        <v>1</v>
      </c>
      <c r="D850" s="37"/>
      <c r="E850" s="37"/>
    </row>
    <row r="851" spans="2:5" x14ac:dyDescent="0.3">
      <c r="B851" s="30" t="s">
        <v>76</v>
      </c>
      <c r="C851" s="12">
        <v>61</v>
      </c>
      <c r="D851" s="37"/>
      <c r="E851" s="37"/>
    </row>
    <row r="852" spans="2:5" x14ac:dyDescent="0.3">
      <c r="B852" s="31" t="s">
        <v>71</v>
      </c>
      <c r="C852" s="13">
        <v>1</v>
      </c>
      <c r="D852" s="37"/>
      <c r="E852" s="37"/>
    </row>
    <row r="853" spans="2:5" x14ac:dyDescent="0.3">
      <c r="B853" s="31" t="s">
        <v>72</v>
      </c>
      <c r="C853" s="13">
        <v>15</v>
      </c>
      <c r="D853" s="37"/>
      <c r="E853" s="37"/>
    </row>
    <row r="854" spans="2:5" x14ac:dyDescent="0.3">
      <c r="B854" s="31" t="s">
        <v>75</v>
      </c>
      <c r="C854" s="13">
        <v>41</v>
      </c>
      <c r="D854" s="37"/>
      <c r="E854" s="37"/>
    </row>
    <row r="855" spans="2:5" x14ac:dyDescent="0.3">
      <c r="B855" s="31" t="s">
        <v>70</v>
      </c>
      <c r="C855" s="13">
        <v>1</v>
      </c>
      <c r="D855" s="37"/>
      <c r="E855" s="37"/>
    </row>
    <row r="856" spans="2:5" x14ac:dyDescent="0.3">
      <c r="B856" s="31" t="s">
        <v>73</v>
      </c>
      <c r="C856" s="13">
        <v>3</v>
      </c>
      <c r="D856" s="37"/>
      <c r="E856" s="37"/>
    </row>
    <row r="857" spans="2:5" x14ac:dyDescent="0.3">
      <c r="B857" s="17" t="s">
        <v>28</v>
      </c>
      <c r="C857" s="18">
        <v>59</v>
      </c>
      <c r="D857" s="36">
        <f>C858/C857</f>
        <v>0.74576271186440679</v>
      </c>
      <c r="E857" s="36">
        <f>C858/(C857-C862)</f>
        <v>0.77192982456140347</v>
      </c>
    </row>
    <row r="858" spans="2:5" x14ac:dyDescent="0.3">
      <c r="B858" s="30" t="s">
        <v>94</v>
      </c>
      <c r="C858" s="12">
        <v>44</v>
      </c>
      <c r="D858" s="37"/>
      <c r="E858" s="37"/>
    </row>
    <row r="859" spans="2:5" x14ac:dyDescent="0.3">
      <c r="B859" s="30" t="s">
        <v>69</v>
      </c>
      <c r="C859" s="12">
        <v>1</v>
      </c>
      <c r="D859" s="37"/>
      <c r="E859" s="37"/>
    </row>
    <row r="860" spans="2:5" x14ac:dyDescent="0.3">
      <c r="B860" s="31" t="s">
        <v>75</v>
      </c>
      <c r="C860" s="13">
        <v>1</v>
      </c>
      <c r="D860" s="37"/>
      <c r="E860" s="37"/>
    </row>
    <row r="861" spans="2:5" x14ac:dyDescent="0.3">
      <c r="B861" s="30" t="s">
        <v>76</v>
      </c>
      <c r="C861" s="12">
        <v>14</v>
      </c>
      <c r="D861" s="37"/>
      <c r="E861" s="37"/>
    </row>
    <row r="862" spans="2:5" x14ac:dyDescent="0.3">
      <c r="B862" s="31" t="s">
        <v>71</v>
      </c>
      <c r="C862" s="13">
        <v>2</v>
      </c>
      <c r="D862" s="37"/>
      <c r="E862" s="37"/>
    </row>
    <row r="863" spans="2:5" x14ac:dyDescent="0.3">
      <c r="B863" s="31" t="s">
        <v>75</v>
      </c>
      <c r="C863" s="13">
        <v>9</v>
      </c>
      <c r="D863" s="37"/>
      <c r="E863" s="37"/>
    </row>
    <row r="864" spans="2:5" x14ac:dyDescent="0.3">
      <c r="B864" s="31" t="s">
        <v>73</v>
      </c>
      <c r="C864" s="13">
        <v>3</v>
      </c>
      <c r="D864" s="37"/>
      <c r="E864" s="37"/>
    </row>
    <row r="865" spans="2:5" x14ac:dyDescent="0.3">
      <c r="B865" s="17" t="s">
        <v>59</v>
      </c>
      <c r="C865" s="18">
        <v>17</v>
      </c>
      <c r="D865" s="36">
        <f>0/C865</f>
        <v>0</v>
      </c>
      <c r="E865" s="36">
        <v>0</v>
      </c>
    </row>
    <row r="866" spans="2:5" x14ac:dyDescent="0.3">
      <c r="B866" s="30" t="s">
        <v>69</v>
      </c>
      <c r="C866" s="12">
        <v>1</v>
      </c>
      <c r="D866" s="37"/>
      <c r="E866" s="37"/>
    </row>
    <row r="867" spans="2:5" x14ac:dyDescent="0.3">
      <c r="B867" s="31" t="s">
        <v>72</v>
      </c>
      <c r="C867" s="13">
        <v>1</v>
      </c>
      <c r="D867" s="37"/>
      <c r="E867" s="37"/>
    </row>
    <row r="868" spans="2:5" x14ac:dyDescent="0.3">
      <c r="B868" s="30" t="s">
        <v>76</v>
      </c>
      <c r="C868" s="12">
        <v>16</v>
      </c>
      <c r="D868" s="37"/>
      <c r="E868" s="37"/>
    </row>
    <row r="869" spans="2:5" x14ac:dyDescent="0.3">
      <c r="B869" s="31" t="s">
        <v>72</v>
      </c>
      <c r="C869" s="13">
        <v>9</v>
      </c>
      <c r="D869" s="37"/>
      <c r="E869" s="37"/>
    </row>
    <row r="870" spans="2:5" x14ac:dyDescent="0.3">
      <c r="B870" s="31" t="s">
        <v>75</v>
      </c>
      <c r="C870" s="13">
        <v>4</v>
      </c>
      <c r="D870" s="37"/>
      <c r="E870" s="37"/>
    </row>
    <row r="871" spans="2:5" x14ac:dyDescent="0.3">
      <c r="B871" s="31" t="s">
        <v>70</v>
      </c>
      <c r="C871" s="13">
        <v>1</v>
      </c>
      <c r="D871" s="37"/>
      <c r="E871" s="37"/>
    </row>
    <row r="872" spans="2:5" x14ac:dyDescent="0.3">
      <c r="B872" s="31" t="s">
        <v>73</v>
      </c>
      <c r="C872" s="13">
        <v>2</v>
      </c>
      <c r="D872" s="37"/>
      <c r="E872" s="37"/>
    </row>
    <row r="873" spans="2:5" x14ac:dyDescent="0.3">
      <c r="B873" s="17" t="s">
        <v>11</v>
      </c>
      <c r="C873" s="18">
        <v>70</v>
      </c>
      <c r="D873" s="36">
        <f>C874/C873</f>
        <v>8.5714285714285715E-2</v>
      </c>
      <c r="E873" s="36">
        <f>C874/(C873-C879-C880)</f>
        <v>0.1</v>
      </c>
    </row>
    <row r="874" spans="2:5" x14ac:dyDescent="0.3">
      <c r="B874" s="30" t="s">
        <v>94</v>
      </c>
      <c r="C874" s="12">
        <v>6</v>
      </c>
      <c r="D874" s="37"/>
      <c r="E874" s="37"/>
    </row>
    <row r="875" spans="2:5" x14ac:dyDescent="0.3">
      <c r="B875" s="30" t="s">
        <v>69</v>
      </c>
      <c r="C875" s="12">
        <v>11</v>
      </c>
      <c r="D875" s="37"/>
      <c r="E875" s="37"/>
    </row>
    <row r="876" spans="2:5" x14ac:dyDescent="0.3">
      <c r="B876" s="31" t="s">
        <v>75</v>
      </c>
      <c r="C876" s="13">
        <v>10</v>
      </c>
      <c r="D876" s="37"/>
      <c r="E876" s="37"/>
    </row>
    <row r="877" spans="2:5" x14ac:dyDescent="0.3">
      <c r="B877" s="31" t="s">
        <v>73</v>
      </c>
      <c r="C877" s="13">
        <v>1</v>
      </c>
      <c r="D877" s="37"/>
      <c r="E877" s="37"/>
    </row>
    <row r="878" spans="2:5" x14ac:dyDescent="0.3">
      <c r="B878" s="30" t="s">
        <v>76</v>
      </c>
      <c r="C878" s="12">
        <v>53</v>
      </c>
      <c r="D878" s="37"/>
      <c r="E878" s="37"/>
    </row>
    <row r="879" spans="2:5" x14ac:dyDescent="0.3">
      <c r="B879" s="31" t="s">
        <v>71</v>
      </c>
      <c r="C879" s="13">
        <v>5</v>
      </c>
      <c r="D879" s="37"/>
      <c r="E879" s="37"/>
    </row>
    <row r="880" spans="2:5" x14ac:dyDescent="0.3">
      <c r="B880" s="31" t="s">
        <v>72</v>
      </c>
      <c r="C880" s="13">
        <v>5</v>
      </c>
      <c r="D880" s="37"/>
      <c r="E880" s="37"/>
    </row>
    <row r="881" spans="2:5" x14ac:dyDescent="0.3">
      <c r="B881" s="31" t="s">
        <v>75</v>
      </c>
      <c r="C881" s="13">
        <v>40</v>
      </c>
      <c r="D881" s="37"/>
      <c r="E881" s="37"/>
    </row>
    <row r="882" spans="2:5" x14ac:dyDescent="0.3">
      <c r="B882" s="31" t="s">
        <v>73</v>
      </c>
      <c r="C882" s="13">
        <v>3</v>
      </c>
      <c r="D882" s="37"/>
      <c r="E882" s="37"/>
    </row>
    <row r="883" spans="2:5" x14ac:dyDescent="0.3">
      <c r="B883" s="17" t="s">
        <v>1</v>
      </c>
      <c r="C883" s="18">
        <v>534</v>
      </c>
      <c r="D883" s="36">
        <f>C884/C883</f>
        <v>0.32958801498127338</v>
      </c>
      <c r="E883" s="36">
        <f>C884/(C883-C889-C890)</f>
        <v>0.38766519823788548</v>
      </c>
    </row>
    <row r="884" spans="2:5" x14ac:dyDescent="0.3">
      <c r="B884" s="30" t="s">
        <v>94</v>
      </c>
      <c r="C884" s="12">
        <v>176</v>
      </c>
      <c r="D884" s="37"/>
      <c r="E884" s="37"/>
    </row>
    <row r="885" spans="2:5" x14ac:dyDescent="0.3">
      <c r="B885" s="30" t="s">
        <v>69</v>
      </c>
      <c r="C885" s="12">
        <v>70</v>
      </c>
      <c r="D885" s="37"/>
      <c r="E885" s="37"/>
    </row>
    <row r="886" spans="2:5" x14ac:dyDescent="0.3">
      <c r="B886" s="31" t="s">
        <v>75</v>
      </c>
      <c r="C886" s="13">
        <v>69</v>
      </c>
      <c r="D886" s="37"/>
      <c r="E886" s="37"/>
    </row>
    <row r="887" spans="2:5" x14ac:dyDescent="0.3">
      <c r="B887" s="31" t="s">
        <v>73</v>
      </c>
      <c r="C887" s="13">
        <v>1</v>
      </c>
      <c r="D887" s="37"/>
      <c r="E887" s="37"/>
    </row>
    <row r="888" spans="2:5" x14ac:dyDescent="0.3">
      <c r="B888" s="30" t="s">
        <v>76</v>
      </c>
      <c r="C888" s="12">
        <v>288</v>
      </c>
      <c r="D888" s="37"/>
      <c r="E888" s="37"/>
    </row>
    <row r="889" spans="2:5" x14ac:dyDescent="0.3">
      <c r="B889" s="31" t="s">
        <v>71</v>
      </c>
      <c r="C889" s="13">
        <v>48</v>
      </c>
      <c r="D889" s="37"/>
      <c r="E889" s="37"/>
    </row>
    <row r="890" spans="2:5" x14ac:dyDescent="0.3">
      <c r="B890" s="31" t="s">
        <v>72</v>
      </c>
      <c r="C890" s="13">
        <v>32</v>
      </c>
      <c r="D890" s="37"/>
      <c r="E890" s="37"/>
    </row>
    <row r="891" spans="2:5" x14ac:dyDescent="0.3">
      <c r="B891" s="31" t="s">
        <v>75</v>
      </c>
      <c r="C891" s="13">
        <v>144</v>
      </c>
      <c r="D891" s="37"/>
      <c r="E891" s="37"/>
    </row>
    <row r="892" spans="2:5" x14ac:dyDescent="0.3">
      <c r="B892" s="31" t="s">
        <v>70</v>
      </c>
      <c r="C892" s="13">
        <v>21</v>
      </c>
      <c r="D892" s="37"/>
      <c r="E892" s="37"/>
    </row>
    <row r="893" spans="2:5" x14ac:dyDescent="0.3">
      <c r="B893" s="31" t="s">
        <v>73</v>
      </c>
      <c r="C893" s="13">
        <v>43</v>
      </c>
      <c r="D893" s="37"/>
      <c r="E893" s="37"/>
    </row>
    <row r="894" spans="2:5" x14ac:dyDescent="0.3">
      <c r="B894" s="17" t="s">
        <v>38</v>
      </c>
      <c r="C894" s="18">
        <v>14</v>
      </c>
      <c r="D894" s="36">
        <f>C895/C894</f>
        <v>7.1428571428571425E-2</v>
      </c>
      <c r="E894" s="36">
        <f>C895/(C894-C897-C898)</f>
        <v>8.3333333333333329E-2</v>
      </c>
    </row>
    <row r="895" spans="2:5" x14ac:dyDescent="0.3">
      <c r="B895" s="30" t="s">
        <v>94</v>
      </c>
      <c r="C895" s="12">
        <v>1</v>
      </c>
      <c r="D895" s="37"/>
      <c r="E895" s="37"/>
    </row>
    <row r="896" spans="2:5" x14ac:dyDescent="0.3">
      <c r="B896" s="30" t="s">
        <v>76</v>
      </c>
      <c r="C896" s="12">
        <v>13</v>
      </c>
      <c r="D896" s="37"/>
      <c r="E896" s="37"/>
    </row>
    <row r="897" spans="2:5" x14ac:dyDescent="0.3">
      <c r="B897" s="31" t="s">
        <v>71</v>
      </c>
      <c r="C897" s="13">
        <v>1</v>
      </c>
      <c r="D897" s="37"/>
      <c r="E897" s="37"/>
    </row>
    <row r="898" spans="2:5" x14ac:dyDescent="0.3">
      <c r="B898" s="31" t="s">
        <v>72</v>
      </c>
      <c r="C898" s="13">
        <v>1</v>
      </c>
      <c r="D898" s="37"/>
      <c r="E898" s="37"/>
    </row>
    <row r="899" spans="2:5" x14ac:dyDescent="0.3">
      <c r="B899" s="31" t="s">
        <v>75</v>
      </c>
      <c r="C899" s="13">
        <v>9</v>
      </c>
      <c r="D899" s="37"/>
      <c r="E899" s="37"/>
    </row>
    <row r="900" spans="2:5" x14ac:dyDescent="0.3">
      <c r="B900" s="31" t="s">
        <v>73</v>
      </c>
      <c r="C900" s="13">
        <v>2</v>
      </c>
      <c r="D900" s="37"/>
      <c r="E900" s="37"/>
    </row>
    <row r="901" spans="2:5" x14ac:dyDescent="0.3">
      <c r="B901" s="17" t="s">
        <v>3</v>
      </c>
      <c r="C901" s="18">
        <v>22</v>
      </c>
      <c r="D901" s="36">
        <f>C902/C901</f>
        <v>0.18181818181818182</v>
      </c>
      <c r="E901" s="36">
        <f>C902/(C901-C904-C905)</f>
        <v>0.4</v>
      </c>
    </row>
    <row r="902" spans="2:5" x14ac:dyDescent="0.3">
      <c r="B902" s="30" t="s">
        <v>94</v>
      </c>
      <c r="C902" s="12">
        <v>4</v>
      </c>
      <c r="D902" s="37"/>
      <c r="E902" s="37"/>
    </row>
    <row r="903" spans="2:5" x14ac:dyDescent="0.3">
      <c r="B903" s="30" t="s">
        <v>76</v>
      </c>
      <c r="C903" s="12">
        <v>18</v>
      </c>
      <c r="D903" s="37"/>
      <c r="E903" s="37"/>
    </row>
    <row r="904" spans="2:5" x14ac:dyDescent="0.3">
      <c r="B904" s="31" t="s">
        <v>71</v>
      </c>
      <c r="C904" s="13">
        <v>9</v>
      </c>
      <c r="D904" s="37"/>
      <c r="E904" s="37"/>
    </row>
    <row r="905" spans="2:5" x14ac:dyDescent="0.3">
      <c r="B905" s="31" t="s">
        <v>72</v>
      </c>
      <c r="C905" s="13">
        <v>3</v>
      </c>
      <c r="D905" s="37"/>
      <c r="E905" s="37"/>
    </row>
    <row r="906" spans="2:5" x14ac:dyDescent="0.3">
      <c r="B906" s="31" t="s">
        <v>75</v>
      </c>
      <c r="C906" s="13">
        <v>3</v>
      </c>
      <c r="D906" s="37"/>
      <c r="E906" s="37"/>
    </row>
    <row r="907" spans="2:5" x14ac:dyDescent="0.3">
      <c r="B907" s="31" t="s">
        <v>70</v>
      </c>
      <c r="C907" s="13">
        <v>1</v>
      </c>
      <c r="D907" s="37"/>
      <c r="E907" s="37"/>
    </row>
    <row r="908" spans="2:5" x14ac:dyDescent="0.3">
      <c r="B908" s="31" t="s">
        <v>73</v>
      </c>
      <c r="C908" s="13">
        <v>2</v>
      </c>
      <c r="D908" s="37"/>
      <c r="E908" s="37"/>
    </row>
    <row r="909" spans="2:5" x14ac:dyDescent="0.3">
      <c r="B909" s="17" t="s">
        <v>47</v>
      </c>
      <c r="C909" s="18">
        <v>23</v>
      </c>
      <c r="D909" s="36">
        <f>C910/C909</f>
        <v>0.65217391304347827</v>
      </c>
      <c r="E909" s="36">
        <f>C910/(C909-C912-C913)</f>
        <v>0.75</v>
      </c>
    </row>
    <row r="910" spans="2:5" x14ac:dyDescent="0.3">
      <c r="B910" s="30" t="s">
        <v>94</v>
      </c>
      <c r="C910" s="12">
        <v>15</v>
      </c>
      <c r="D910" s="37"/>
      <c r="E910" s="37"/>
    </row>
    <row r="911" spans="2:5" x14ac:dyDescent="0.3">
      <c r="B911" s="30" t="s">
        <v>76</v>
      </c>
      <c r="C911" s="12">
        <v>8</v>
      </c>
      <c r="D911" s="37"/>
      <c r="E911" s="37"/>
    </row>
    <row r="912" spans="2:5" x14ac:dyDescent="0.3">
      <c r="B912" s="31" t="s">
        <v>71</v>
      </c>
      <c r="C912" s="13">
        <v>1</v>
      </c>
      <c r="D912" s="37"/>
      <c r="E912" s="37"/>
    </row>
    <row r="913" spans="2:5" x14ac:dyDescent="0.3">
      <c r="B913" s="31" t="s">
        <v>72</v>
      </c>
      <c r="C913" s="13">
        <v>2</v>
      </c>
      <c r="D913" s="37"/>
      <c r="E913" s="37"/>
    </row>
    <row r="914" spans="2:5" x14ac:dyDescent="0.3">
      <c r="B914" s="31" t="s">
        <v>75</v>
      </c>
      <c r="C914" s="13">
        <v>4</v>
      </c>
      <c r="D914" s="37"/>
      <c r="E914" s="37"/>
    </row>
    <row r="915" spans="2:5" x14ac:dyDescent="0.3">
      <c r="B915" s="31" t="s">
        <v>73</v>
      </c>
      <c r="C915" s="13">
        <v>1</v>
      </c>
      <c r="D915" s="37"/>
      <c r="E915" s="37"/>
    </row>
    <row r="916" spans="2:5" x14ac:dyDescent="0.3">
      <c r="B916" s="17" t="s">
        <v>42</v>
      </c>
      <c r="C916" s="18">
        <v>31</v>
      </c>
      <c r="D916" s="36">
        <f>0/C916</f>
        <v>0</v>
      </c>
      <c r="E916" s="36">
        <v>0</v>
      </c>
    </row>
    <row r="917" spans="2:5" x14ac:dyDescent="0.3">
      <c r="B917" s="30" t="s">
        <v>69</v>
      </c>
      <c r="C917" s="12">
        <v>1</v>
      </c>
      <c r="D917" s="37"/>
      <c r="E917" s="37"/>
    </row>
    <row r="918" spans="2:5" x14ac:dyDescent="0.3">
      <c r="B918" s="31" t="s">
        <v>72</v>
      </c>
      <c r="C918" s="13">
        <v>1</v>
      </c>
      <c r="D918" s="37"/>
      <c r="E918" s="37"/>
    </row>
    <row r="919" spans="2:5" x14ac:dyDescent="0.3">
      <c r="B919" s="30" t="s">
        <v>76</v>
      </c>
      <c r="C919" s="12">
        <v>30</v>
      </c>
      <c r="D919" s="37"/>
      <c r="E919" s="37"/>
    </row>
    <row r="920" spans="2:5" x14ac:dyDescent="0.3">
      <c r="B920" s="31" t="s">
        <v>71</v>
      </c>
      <c r="C920" s="13">
        <v>14</v>
      </c>
      <c r="D920" s="37"/>
      <c r="E920" s="37"/>
    </row>
    <row r="921" spans="2:5" x14ac:dyDescent="0.3">
      <c r="B921" s="31" t="s">
        <v>72</v>
      </c>
      <c r="C921" s="13">
        <v>3</v>
      </c>
      <c r="D921" s="37"/>
      <c r="E921" s="37"/>
    </row>
    <row r="922" spans="2:5" x14ac:dyDescent="0.3">
      <c r="B922" s="31" t="s">
        <v>75</v>
      </c>
      <c r="C922" s="13">
        <v>6</v>
      </c>
      <c r="D922" s="37"/>
      <c r="E922" s="37"/>
    </row>
    <row r="923" spans="2:5" x14ac:dyDescent="0.3">
      <c r="B923" s="31" t="s">
        <v>70</v>
      </c>
      <c r="C923" s="13">
        <v>2</v>
      </c>
      <c r="D923" s="37"/>
      <c r="E923" s="37"/>
    </row>
    <row r="924" spans="2:5" x14ac:dyDescent="0.3">
      <c r="B924" s="31" t="s">
        <v>73</v>
      </c>
      <c r="C924" s="13">
        <v>5</v>
      </c>
      <c r="D924" s="37"/>
      <c r="E924" s="37"/>
    </row>
    <row r="925" spans="2:5" x14ac:dyDescent="0.3">
      <c r="B925" s="17" t="s">
        <v>37</v>
      </c>
      <c r="C925" s="18">
        <v>54</v>
      </c>
      <c r="D925" s="36">
        <f>C926/C925</f>
        <v>0.18518518518518517</v>
      </c>
      <c r="E925" s="36">
        <f>C926/(C925-C931-C930)</f>
        <v>0.25641025641025639</v>
      </c>
    </row>
    <row r="926" spans="2:5" x14ac:dyDescent="0.3">
      <c r="B926" s="30" t="s">
        <v>94</v>
      </c>
      <c r="C926" s="12">
        <v>10</v>
      </c>
      <c r="D926" s="37"/>
      <c r="E926" s="37"/>
    </row>
    <row r="927" spans="2:5" x14ac:dyDescent="0.3">
      <c r="B927" s="30" t="s">
        <v>69</v>
      </c>
      <c r="C927" s="12">
        <v>1</v>
      </c>
      <c r="D927" s="37"/>
      <c r="E927" s="37"/>
    </row>
    <row r="928" spans="2:5" x14ac:dyDescent="0.3">
      <c r="B928" s="31" t="s">
        <v>75</v>
      </c>
      <c r="C928" s="13">
        <v>1</v>
      </c>
      <c r="D928" s="37"/>
      <c r="E928" s="37"/>
    </row>
    <row r="929" spans="2:5" x14ac:dyDescent="0.3">
      <c r="B929" s="30" t="s">
        <v>76</v>
      </c>
      <c r="C929" s="12">
        <v>43</v>
      </c>
      <c r="D929" s="37"/>
      <c r="E929" s="37"/>
    </row>
    <row r="930" spans="2:5" x14ac:dyDescent="0.3">
      <c r="B930" s="31" t="s">
        <v>71</v>
      </c>
      <c r="C930" s="13">
        <v>7</v>
      </c>
      <c r="D930" s="37"/>
      <c r="E930" s="37"/>
    </row>
    <row r="931" spans="2:5" x14ac:dyDescent="0.3">
      <c r="B931" s="31" t="s">
        <v>72</v>
      </c>
      <c r="C931" s="13">
        <v>8</v>
      </c>
      <c r="D931" s="37"/>
      <c r="E931" s="37"/>
    </row>
    <row r="932" spans="2:5" x14ac:dyDescent="0.3">
      <c r="B932" s="31" t="s">
        <v>75</v>
      </c>
      <c r="C932" s="13">
        <v>17</v>
      </c>
      <c r="D932" s="37"/>
      <c r="E932" s="37"/>
    </row>
    <row r="933" spans="2:5" x14ac:dyDescent="0.3">
      <c r="B933" s="31" t="s">
        <v>70</v>
      </c>
      <c r="C933" s="13">
        <v>2</v>
      </c>
      <c r="D933" s="37"/>
      <c r="E933" s="37"/>
    </row>
    <row r="934" spans="2:5" x14ac:dyDescent="0.3">
      <c r="B934" s="31" t="s">
        <v>73</v>
      </c>
      <c r="C934" s="13">
        <v>9</v>
      </c>
      <c r="D934" s="37"/>
      <c r="E934" s="37"/>
    </row>
    <row r="935" spans="2:5" x14ac:dyDescent="0.3">
      <c r="B935" s="17" t="s">
        <v>57</v>
      </c>
      <c r="C935" s="18">
        <v>11</v>
      </c>
      <c r="D935" s="36">
        <f>0/C935</f>
        <v>0</v>
      </c>
      <c r="E935" s="36">
        <v>0</v>
      </c>
    </row>
    <row r="936" spans="2:5" x14ac:dyDescent="0.3">
      <c r="B936" s="30" t="s">
        <v>76</v>
      </c>
      <c r="C936" s="12">
        <v>11</v>
      </c>
      <c r="D936" s="37"/>
      <c r="E936" s="37"/>
    </row>
    <row r="937" spans="2:5" x14ac:dyDescent="0.3">
      <c r="B937" s="31" t="s">
        <v>75</v>
      </c>
      <c r="C937" s="13">
        <v>11</v>
      </c>
      <c r="D937" s="37"/>
      <c r="E937" s="37"/>
    </row>
    <row r="938" spans="2:5" x14ac:dyDescent="0.3">
      <c r="B938" s="17" t="s">
        <v>48</v>
      </c>
      <c r="C938" s="18">
        <v>10</v>
      </c>
      <c r="D938" s="36">
        <f>C939/C938</f>
        <v>0.4</v>
      </c>
      <c r="E938" s="36">
        <f>C939/(C938-C941)</f>
        <v>0.5714285714285714</v>
      </c>
    </row>
    <row r="939" spans="2:5" x14ac:dyDescent="0.3">
      <c r="B939" s="30" t="s">
        <v>94</v>
      </c>
      <c r="C939" s="12">
        <v>4</v>
      </c>
      <c r="D939" s="37"/>
      <c r="E939" s="37"/>
    </row>
    <row r="940" spans="2:5" x14ac:dyDescent="0.3">
      <c r="B940" s="30" t="s">
        <v>76</v>
      </c>
      <c r="C940" s="12">
        <v>6</v>
      </c>
      <c r="D940" s="37"/>
      <c r="E940" s="37"/>
    </row>
    <row r="941" spans="2:5" x14ac:dyDescent="0.3">
      <c r="B941" s="31" t="s">
        <v>72</v>
      </c>
      <c r="C941" s="13">
        <v>3</v>
      </c>
      <c r="D941" s="37"/>
      <c r="E941" s="37"/>
    </row>
    <row r="942" spans="2:5" x14ac:dyDescent="0.3">
      <c r="B942" s="31" t="s">
        <v>75</v>
      </c>
      <c r="C942" s="13">
        <v>2</v>
      </c>
      <c r="D942" s="37"/>
      <c r="E942" s="37"/>
    </row>
    <row r="943" spans="2:5" x14ac:dyDescent="0.3">
      <c r="B943" s="31" t="s">
        <v>70</v>
      </c>
      <c r="C943" s="13">
        <v>1</v>
      </c>
      <c r="D943" s="37"/>
      <c r="E943" s="37"/>
    </row>
    <row r="944" spans="2:5" x14ac:dyDescent="0.3">
      <c r="B944" s="17" t="s">
        <v>58</v>
      </c>
      <c r="C944" s="18">
        <v>13</v>
      </c>
      <c r="D944" s="36">
        <f>C945/C944</f>
        <v>7.6923076923076927E-2</v>
      </c>
      <c r="E944" s="36">
        <f>C945/(C944-C947-C949-C950)</f>
        <v>0.14285714285714285</v>
      </c>
    </row>
    <row r="945" spans="2:5" x14ac:dyDescent="0.3">
      <c r="B945" s="30" t="s">
        <v>94</v>
      </c>
      <c r="C945" s="12">
        <v>1</v>
      </c>
      <c r="D945" s="37"/>
      <c r="E945" s="37"/>
    </row>
    <row r="946" spans="2:5" x14ac:dyDescent="0.3">
      <c r="B946" s="30" t="s">
        <v>69</v>
      </c>
      <c r="C946" s="12">
        <v>1</v>
      </c>
      <c r="D946" s="37"/>
      <c r="E946" s="37"/>
    </row>
    <row r="947" spans="2:5" x14ac:dyDescent="0.3">
      <c r="B947" s="31" t="s">
        <v>72</v>
      </c>
      <c r="C947" s="13">
        <v>1</v>
      </c>
      <c r="D947" s="37"/>
      <c r="E947" s="37"/>
    </row>
    <row r="948" spans="2:5" x14ac:dyDescent="0.3">
      <c r="B948" s="30" t="s">
        <v>76</v>
      </c>
      <c r="C948" s="12">
        <v>11</v>
      </c>
      <c r="D948" s="37"/>
      <c r="E948" s="37"/>
    </row>
    <row r="949" spans="2:5" x14ac:dyDescent="0.3">
      <c r="B949" s="31" t="s">
        <v>71</v>
      </c>
      <c r="C949" s="13">
        <v>3</v>
      </c>
      <c r="D949" s="37"/>
      <c r="E949" s="37"/>
    </row>
    <row r="950" spans="2:5" x14ac:dyDescent="0.3">
      <c r="B950" s="31" t="s">
        <v>72</v>
      </c>
      <c r="C950" s="13">
        <v>2</v>
      </c>
      <c r="D950" s="37"/>
      <c r="E950" s="37"/>
    </row>
    <row r="951" spans="2:5" x14ac:dyDescent="0.3">
      <c r="B951" s="31" t="s">
        <v>75</v>
      </c>
      <c r="C951" s="13">
        <v>4</v>
      </c>
      <c r="D951" s="37"/>
      <c r="E951" s="37"/>
    </row>
    <row r="952" spans="2:5" x14ac:dyDescent="0.3">
      <c r="B952" s="31" t="s">
        <v>70</v>
      </c>
      <c r="C952" s="13">
        <v>1</v>
      </c>
      <c r="D952" s="37"/>
      <c r="E952" s="37"/>
    </row>
    <row r="953" spans="2:5" x14ac:dyDescent="0.3">
      <c r="B953" s="31" t="s">
        <v>73</v>
      </c>
      <c r="C953" s="13">
        <v>1</v>
      </c>
      <c r="D953" s="37"/>
      <c r="E953" s="37"/>
    </row>
    <row r="954" spans="2:5" x14ac:dyDescent="0.3">
      <c r="B954" s="17" t="s">
        <v>15</v>
      </c>
      <c r="C954" s="18">
        <v>341</v>
      </c>
      <c r="D954" s="36">
        <f>C955/C954</f>
        <v>0.26686217008797652</v>
      </c>
      <c r="E954" s="36">
        <f>C955/(C954-C957-C958-C963-C964)</f>
        <v>0.35135135135135137</v>
      </c>
    </row>
    <row r="955" spans="2:5" x14ac:dyDescent="0.3">
      <c r="B955" s="30" t="s">
        <v>94</v>
      </c>
      <c r="C955" s="12">
        <v>91</v>
      </c>
      <c r="D955" s="37"/>
      <c r="E955" s="37"/>
    </row>
    <row r="956" spans="2:5" x14ac:dyDescent="0.3">
      <c r="B956" s="30" t="s">
        <v>69</v>
      </c>
      <c r="C956" s="12">
        <v>27</v>
      </c>
      <c r="D956" s="37"/>
      <c r="E956" s="37"/>
    </row>
    <row r="957" spans="2:5" x14ac:dyDescent="0.3">
      <c r="B957" s="31" t="s">
        <v>71</v>
      </c>
      <c r="C957" s="13">
        <v>1</v>
      </c>
      <c r="D957" s="37"/>
      <c r="E957" s="37"/>
    </row>
    <row r="958" spans="2:5" x14ac:dyDescent="0.3">
      <c r="B958" s="31" t="s">
        <v>72</v>
      </c>
      <c r="C958" s="13">
        <v>7</v>
      </c>
      <c r="D958" s="37"/>
      <c r="E958" s="37"/>
    </row>
    <row r="959" spans="2:5" x14ac:dyDescent="0.3">
      <c r="B959" s="31" t="s">
        <v>75</v>
      </c>
      <c r="C959" s="13">
        <v>16</v>
      </c>
      <c r="D959" s="37"/>
      <c r="E959" s="37"/>
    </row>
    <row r="960" spans="2:5" x14ac:dyDescent="0.3">
      <c r="B960" s="31" t="s">
        <v>70</v>
      </c>
      <c r="C960" s="13">
        <v>1</v>
      </c>
      <c r="D960" s="37"/>
      <c r="E960" s="37"/>
    </row>
    <row r="961" spans="2:5" x14ac:dyDescent="0.3">
      <c r="B961" s="31" t="s">
        <v>73</v>
      </c>
      <c r="C961" s="13">
        <v>2</v>
      </c>
      <c r="D961" s="37"/>
      <c r="E961" s="37"/>
    </row>
    <row r="962" spans="2:5" x14ac:dyDescent="0.3">
      <c r="B962" s="30" t="s">
        <v>76</v>
      </c>
      <c r="C962" s="12">
        <v>223</v>
      </c>
      <c r="D962" s="37"/>
      <c r="E962" s="37"/>
    </row>
    <row r="963" spans="2:5" x14ac:dyDescent="0.3">
      <c r="B963" s="31" t="s">
        <v>71</v>
      </c>
      <c r="C963" s="13">
        <v>26</v>
      </c>
      <c r="D963" s="37"/>
      <c r="E963" s="37"/>
    </row>
    <row r="964" spans="2:5" x14ac:dyDescent="0.3">
      <c r="B964" s="31" t="s">
        <v>72</v>
      </c>
      <c r="C964" s="13">
        <v>48</v>
      </c>
      <c r="D964" s="37"/>
      <c r="E964" s="37"/>
    </row>
    <row r="965" spans="2:5" x14ac:dyDescent="0.3">
      <c r="B965" s="31" t="s">
        <v>75</v>
      </c>
      <c r="C965" s="13">
        <v>119</v>
      </c>
      <c r="D965" s="37"/>
      <c r="E965" s="37"/>
    </row>
    <row r="966" spans="2:5" x14ac:dyDescent="0.3">
      <c r="B966" s="31" t="s">
        <v>70</v>
      </c>
      <c r="C966" s="13">
        <v>8</v>
      </c>
      <c r="D966" s="37"/>
      <c r="E966" s="37"/>
    </row>
    <row r="967" spans="2:5" x14ac:dyDescent="0.3">
      <c r="B967" s="31" t="s">
        <v>73</v>
      </c>
      <c r="C967" s="13">
        <v>22</v>
      </c>
      <c r="D967" s="37"/>
      <c r="E967" s="37"/>
    </row>
    <row r="968" spans="2:5" x14ac:dyDescent="0.3">
      <c r="B968" s="17" t="s">
        <v>46</v>
      </c>
      <c r="C968" s="18">
        <v>14</v>
      </c>
      <c r="D968" s="36">
        <f>C969/C968</f>
        <v>0.35714285714285715</v>
      </c>
      <c r="E968" s="36">
        <f>C969/C968</f>
        <v>0.35714285714285715</v>
      </c>
    </row>
    <row r="969" spans="2:5" x14ac:dyDescent="0.3">
      <c r="B969" s="30" t="s">
        <v>94</v>
      </c>
      <c r="C969" s="12">
        <v>5</v>
      </c>
      <c r="D969" s="37"/>
      <c r="E969" s="37"/>
    </row>
    <row r="970" spans="2:5" x14ac:dyDescent="0.3">
      <c r="B970" s="30" t="s">
        <v>76</v>
      </c>
      <c r="C970" s="12">
        <v>9</v>
      </c>
      <c r="D970" s="37"/>
      <c r="E970" s="37"/>
    </row>
    <row r="971" spans="2:5" x14ac:dyDescent="0.3">
      <c r="B971" s="31" t="s">
        <v>75</v>
      </c>
      <c r="C971" s="13">
        <v>7</v>
      </c>
      <c r="D971" s="37"/>
      <c r="E971" s="37"/>
    </row>
    <row r="972" spans="2:5" x14ac:dyDescent="0.3">
      <c r="B972" s="31" t="s">
        <v>70</v>
      </c>
      <c r="C972" s="13">
        <v>1</v>
      </c>
      <c r="D972" s="37"/>
      <c r="E972" s="37"/>
    </row>
    <row r="973" spans="2:5" x14ac:dyDescent="0.3">
      <c r="B973" s="31" t="s">
        <v>73</v>
      </c>
      <c r="C973" s="13">
        <v>1</v>
      </c>
      <c r="D973" s="37"/>
      <c r="E973" s="37"/>
    </row>
    <row r="974" spans="2:5" x14ac:dyDescent="0.3">
      <c r="B974" s="17" t="s">
        <v>41</v>
      </c>
      <c r="C974" s="18">
        <v>17</v>
      </c>
      <c r="D974" s="36">
        <f>C975/C974</f>
        <v>0.6470588235294118</v>
      </c>
      <c r="E974" s="36">
        <f>C975/(C974-C979)</f>
        <v>0.6875</v>
      </c>
    </row>
    <row r="975" spans="2:5" x14ac:dyDescent="0.3">
      <c r="B975" s="30" t="s">
        <v>94</v>
      </c>
      <c r="C975" s="12">
        <v>11</v>
      </c>
      <c r="D975" s="37"/>
      <c r="E975" s="37"/>
    </row>
    <row r="976" spans="2:5" x14ac:dyDescent="0.3">
      <c r="B976" s="30" t="s">
        <v>69</v>
      </c>
      <c r="C976" s="12">
        <v>1</v>
      </c>
      <c r="D976" s="37"/>
      <c r="E976" s="37"/>
    </row>
    <row r="977" spans="2:5" x14ac:dyDescent="0.3">
      <c r="B977" s="31" t="s">
        <v>75</v>
      </c>
      <c r="C977" s="13">
        <v>1</v>
      </c>
      <c r="D977" s="37"/>
      <c r="E977" s="37"/>
    </row>
    <row r="978" spans="2:5" x14ac:dyDescent="0.3">
      <c r="B978" s="30" t="s">
        <v>76</v>
      </c>
      <c r="C978" s="12">
        <v>5</v>
      </c>
      <c r="D978" s="37"/>
      <c r="E978" s="37"/>
    </row>
    <row r="979" spans="2:5" x14ac:dyDescent="0.3">
      <c r="B979" s="31" t="s">
        <v>71</v>
      </c>
      <c r="C979" s="13">
        <v>1</v>
      </c>
      <c r="D979" s="37"/>
      <c r="E979" s="37"/>
    </row>
    <row r="980" spans="2:5" x14ac:dyDescent="0.3">
      <c r="B980" s="31" t="s">
        <v>75</v>
      </c>
      <c r="C980" s="13">
        <v>3</v>
      </c>
      <c r="D980" s="37"/>
      <c r="E980" s="37"/>
    </row>
    <row r="981" spans="2:5" x14ac:dyDescent="0.3">
      <c r="B981" s="31" t="s">
        <v>73</v>
      </c>
      <c r="C981" s="13">
        <v>1</v>
      </c>
      <c r="D981" s="37"/>
      <c r="E981" s="37"/>
    </row>
    <row r="982" spans="2:5" x14ac:dyDescent="0.3">
      <c r="B982" s="17" t="s">
        <v>31</v>
      </c>
      <c r="C982" s="18">
        <v>62</v>
      </c>
      <c r="D982" s="36">
        <f>C983/C982</f>
        <v>0.67741935483870963</v>
      </c>
      <c r="E982" s="36">
        <v>0.68</v>
      </c>
    </row>
    <row r="983" spans="2:5" x14ac:dyDescent="0.3">
      <c r="B983" s="30" t="s">
        <v>94</v>
      </c>
      <c r="C983" s="12">
        <v>42</v>
      </c>
      <c r="D983" s="37"/>
      <c r="E983" s="37"/>
    </row>
    <row r="984" spans="2:5" x14ac:dyDescent="0.3">
      <c r="B984" s="30" t="s">
        <v>76</v>
      </c>
      <c r="C984" s="12">
        <v>20</v>
      </c>
      <c r="D984" s="37"/>
      <c r="E984" s="37"/>
    </row>
    <row r="985" spans="2:5" x14ac:dyDescent="0.3">
      <c r="B985" s="31" t="s">
        <v>75</v>
      </c>
      <c r="C985" s="13">
        <v>20</v>
      </c>
      <c r="D985" s="37"/>
      <c r="E985" s="37"/>
    </row>
    <row r="986" spans="2:5" x14ac:dyDescent="0.3">
      <c r="B986" s="17" t="s">
        <v>43</v>
      </c>
      <c r="C986" s="18">
        <v>72</v>
      </c>
      <c r="D986" s="36">
        <f>C987/C986</f>
        <v>5.5555555555555552E-2</v>
      </c>
      <c r="E986" s="36">
        <f>C987/(C986-C989-C993-C994)</f>
        <v>0.10256410256410256</v>
      </c>
    </row>
    <row r="987" spans="2:5" x14ac:dyDescent="0.3">
      <c r="B987" s="30" t="s">
        <v>94</v>
      </c>
      <c r="C987" s="12">
        <v>4</v>
      </c>
      <c r="D987" s="37"/>
      <c r="E987" s="37"/>
    </row>
    <row r="988" spans="2:5" x14ac:dyDescent="0.3">
      <c r="B988" s="30" t="s">
        <v>69</v>
      </c>
      <c r="C988" s="12">
        <v>4</v>
      </c>
      <c r="D988" s="37"/>
      <c r="E988" s="37"/>
    </row>
    <row r="989" spans="2:5" x14ac:dyDescent="0.3">
      <c r="B989" s="31" t="s">
        <v>72</v>
      </c>
      <c r="C989" s="13">
        <v>2</v>
      </c>
      <c r="D989" s="37"/>
      <c r="E989" s="37"/>
    </row>
    <row r="990" spans="2:5" x14ac:dyDescent="0.3">
      <c r="B990" s="31" t="s">
        <v>75</v>
      </c>
      <c r="C990" s="13">
        <v>1</v>
      </c>
      <c r="D990" s="37"/>
      <c r="E990" s="37"/>
    </row>
    <row r="991" spans="2:5" x14ac:dyDescent="0.3">
      <c r="B991" s="31" t="s">
        <v>73</v>
      </c>
      <c r="C991" s="13">
        <v>1</v>
      </c>
      <c r="D991" s="37"/>
      <c r="E991" s="37"/>
    </row>
    <row r="992" spans="2:5" x14ac:dyDescent="0.3">
      <c r="B992" s="30" t="s">
        <v>76</v>
      </c>
      <c r="C992" s="12">
        <v>64</v>
      </c>
      <c r="D992" s="37"/>
      <c r="E992" s="37"/>
    </row>
    <row r="993" spans="2:5" x14ac:dyDescent="0.3">
      <c r="B993" s="31" t="s">
        <v>71</v>
      </c>
      <c r="C993" s="13">
        <v>29</v>
      </c>
      <c r="D993" s="37"/>
      <c r="E993" s="37"/>
    </row>
    <row r="994" spans="2:5" x14ac:dyDescent="0.3">
      <c r="B994" s="31" t="s">
        <v>72</v>
      </c>
      <c r="C994" s="13">
        <v>2</v>
      </c>
      <c r="D994" s="37"/>
      <c r="E994" s="37"/>
    </row>
    <row r="995" spans="2:5" x14ac:dyDescent="0.3">
      <c r="B995" s="31" t="s">
        <v>75</v>
      </c>
      <c r="C995" s="13">
        <v>21</v>
      </c>
      <c r="D995" s="37"/>
      <c r="E995" s="37"/>
    </row>
    <row r="996" spans="2:5" x14ac:dyDescent="0.3">
      <c r="B996" s="31" t="s">
        <v>70</v>
      </c>
      <c r="C996" s="13">
        <v>2</v>
      </c>
      <c r="D996" s="37"/>
      <c r="E996" s="37"/>
    </row>
    <row r="997" spans="2:5" x14ac:dyDescent="0.3">
      <c r="B997" s="31" t="s">
        <v>73</v>
      </c>
      <c r="C997" s="13">
        <v>10</v>
      </c>
      <c r="D997" s="37"/>
      <c r="E997" s="37"/>
    </row>
    <row r="998" spans="2:5" x14ac:dyDescent="0.3">
      <c r="B998" s="17" t="s">
        <v>29</v>
      </c>
      <c r="C998" s="18">
        <v>219</v>
      </c>
      <c r="D998" s="36">
        <f>C999/C998</f>
        <v>0.1095890410958904</v>
      </c>
      <c r="E998" s="36">
        <f>C999/(C998-C1001-C1006-C1007)</f>
        <v>0.15584415584415584</v>
      </c>
    </row>
    <row r="999" spans="2:5" x14ac:dyDescent="0.3">
      <c r="B999" s="30" t="s">
        <v>94</v>
      </c>
      <c r="C999" s="12">
        <v>24</v>
      </c>
      <c r="D999" s="37"/>
      <c r="E999" s="37"/>
    </row>
    <row r="1000" spans="2:5" x14ac:dyDescent="0.3">
      <c r="B1000" s="30" t="s">
        <v>69</v>
      </c>
      <c r="C1000" s="12">
        <v>20</v>
      </c>
      <c r="D1000" s="37"/>
      <c r="E1000" s="37"/>
    </row>
    <row r="1001" spans="2:5" x14ac:dyDescent="0.3">
      <c r="B1001" s="31" t="s">
        <v>72</v>
      </c>
      <c r="C1001" s="13">
        <v>4</v>
      </c>
      <c r="D1001" s="37"/>
      <c r="E1001" s="37"/>
    </row>
    <row r="1002" spans="2:5" x14ac:dyDescent="0.3">
      <c r="B1002" s="31" t="s">
        <v>75</v>
      </c>
      <c r="C1002" s="13">
        <v>12</v>
      </c>
      <c r="D1002" s="37"/>
      <c r="E1002" s="37"/>
    </row>
    <row r="1003" spans="2:5" x14ac:dyDescent="0.3">
      <c r="B1003" s="31" t="s">
        <v>70</v>
      </c>
      <c r="C1003" s="13">
        <v>2</v>
      </c>
      <c r="D1003" s="37"/>
      <c r="E1003" s="37"/>
    </row>
    <row r="1004" spans="2:5" x14ac:dyDescent="0.3">
      <c r="B1004" s="31" t="s">
        <v>73</v>
      </c>
      <c r="C1004" s="13">
        <v>2</v>
      </c>
      <c r="D1004" s="37"/>
      <c r="E1004" s="37"/>
    </row>
    <row r="1005" spans="2:5" x14ac:dyDescent="0.3">
      <c r="B1005" s="30" t="s">
        <v>76</v>
      </c>
      <c r="C1005" s="12">
        <v>175</v>
      </c>
      <c r="D1005" s="37"/>
      <c r="E1005" s="37"/>
    </row>
    <row r="1006" spans="2:5" x14ac:dyDescent="0.3">
      <c r="B1006" s="31" t="s">
        <v>71</v>
      </c>
      <c r="C1006" s="13">
        <v>33</v>
      </c>
      <c r="D1006" s="37"/>
      <c r="E1006" s="37"/>
    </row>
    <row r="1007" spans="2:5" x14ac:dyDescent="0.3">
      <c r="B1007" s="31" t="s">
        <v>72</v>
      </c>
      <c r="C1007" s="13">
        <v>28</v>
      </c>
      <c r="D1007" s="37"/>
      <c r="E1007" s="37"/>
    </row>
    <row r="1008" spans="2:5" x14ac:dyDescent="0.3">
      <c r="B1008" s="31" t="s">
        <v>75</v>
      </c>
      <c r="C1008" s="13">
        <v>79</v>
      </c>
      <c r="D1008" s="37"/>
      <c r="E1008" s="37"/>
    </row>
    <row r="1009" spans="2:5" x14ac:dyDescent="0.3">
      <c r="B1009" s="31" t="s">
        <v>70</v>
      </c>
      <c r="C1009" s="13">
        <v>13</v>
      </c>
      <c r="D1009" s="37"/>
      <c r="E1009" s="37"/>
    </row>
    <row r="1010" spans="2:5" x14ac:dyDescent="0.3">
      <c r="B1010" s="31" t="s">
        <v>73</v>
      </c>
      <c r="C1010" s="13">
        <v>22</v>
      </c>
      <c r="D1010" s="37"/>
      <c r="E1010" s="37"/>
    </row>
    <row r="1011" spans="2:5" x14ac:dyDescent="0.3">
      <c r="B1011" s="17" t="s">
        <v>4</v>
      </c>
      <c r="C1011" s="18">
        <v>62</v>
      </c>
      <c r="D1011" s="36">
        <f>C1012/C1011</f>
        <v>0.9838709677419355</v>
      </c>
      <c r="E1011" s="36">
        <v>0.98</v>
      </c>
    </row>
    <row r="1012" spans="2:5" x14ac:dyDescent="0.3">
      <c r="B1012" s="30" t="s">
        <v>94</v>
      </c>
      <c r="C1012" s="12">
        <v>61</v>
      </c>
      <c r="D1012" s="37"/>
      <c r="E1012" s="37"/>
    </row>
    <row r="1013" spans="2:5" x14ac:dyDescent="0.3">
      <c r="B1013" s="30" t="s">
        <v>76</v>
      </c>
      <c r="C1013" s="12">
        <v>1</v>
      </c>
      <c r="D1013" s="37"/>
      <c r="E1013" s="37"/>
    </row>
    <row r="1014" spans="2:5" x14ac:dyDescent="0.3">
      <c r="B1014" s="31" t="s">
        <v>75</v>
      </c>
      <c r="C1014" s="13">
        <v>1</v>
      </c>
      <c r="D1014" s="37"/>
      <c r="E1014" s="37"/>
    </row>
    <row r="1015" spans="2:5" x14ac:dyDescent="0.3">
      <c r="B1015" s="17" t="s">
        <v>32</v>
      </c>
      <c r="C1015" s="18">
        <v>22</v>
      </c>
      <c r="D1015" s="36">
        <f>C1016/C1015</f>
        <v>0.5</v>
      </c>
      <c r="E1015" s="36">
        <f>C1016/(C1015-C1020-C1021)</f>
        <v>0.57894736842105265</v>
      </c>
    </row>
    <row r="1016" spans="2:5" x14ac:dyDescent="0.3">
      <c r="B1016" s="30" t="s">
        <v>94</v>
      </c>
      <c r="C1016" s="12">
        <v>11</v>
      </c>
      <c r="D1016" s="37"/>
      <c r="E1016" s="37"/>
    </row>
    <row r="1017" spans="2:5" x14ac:dyDescent="0.3">
      <c r="B1017" s="30" t="s">
        <v>69</v>
      </c>
      <c r="C1017" s="12">
        <v>5</v>
      </c>
      <c r="D1017" s="37"/>
      <c r="E1017" s="37"/>
    </row>
    <row r="1018" spans="2:5" x14ac:dyDescent="0.3">
      <c r="B1018" s="31" t="s">
        <v>75</v>
      </c>
      <c r="C1018" s="13">
        <v>5</v>
      </c>
      <c r="D1018" s="37"/>
      <c r="E1018" s="37"/>
    </row>
    <row r="1019" spans="2:5" x14ac:dyDescent="0.3">
      <c r="B1019" s="30" t="s">
        <v>76</v>
      </c>
      <c r="C1019" s="12">
        <v>6</v>
      </c>
      <c r="D1019" s="37"/>
      <c r="E1019" s="37"/>
    </row>
    <row r="1020" spans="2:5" x14ac:dyDescent="0.3">
      <c r="B1020" s="31" t="s">
        <v>71</v>
      </c>
      <c r="C1020" s="13">
        <v>1</v>
      </c>
      <c r="D1020" s="37"/>
      <c r="E1020" s="37"/>
    </row>
    <row r="1021" spans="2:5" x14ac:dyDescent="0.3">
      <c r="B1021" s="31" t="s">
        <v>72</v>
      </c>
      <c r="C1021" s="13">
        <v>2</v>
      </c>
      <c r="D1021" s="37"/>
      <c r="E1021" s="37"/>
    </row>
    <row r="1022" spans="2:5" x14ac:dyDescent="0.3">
      <c r="B1022" s="31" t="s">
        <v>75</v>
      </c>
      <c r="C1022" s="13">
        <v>1</v>
      </c>
      <c r="D1022" s="37"/>
      <c r="E1022" s="37"/>
    </row>
    <row r="1023" spans="2:5" x14ac:dyDescent="0.3">
      <c r="B1023" s="31" t="s">
        <v>73</v>
      </c>
      <c r="C1023" s="13">
        <v>2</v>
      </c>
      <c r="D1023" s="37"/>
      <c r="E1023" s="37"/>
    </row>
    <row r="1024" spans="2:5" x14ac:dyDescent="0.3">
      <c r="B1024" s="17" t="s">
        <v>61</v>
      </c>
      <c r="C1024" s="18">
        <v>7</v>
      </c>
      <c r="D1024" s="36">
        <f>C1025/C1024</f>
        <v>0.14285714285714285</v>
      </c>
      <c r="E1024" s="36">
        <f>C1025/(C1024-C1027)</f>
        <v>0.16666666666666666</v>
      </c>
    </row>
    <row r="1025" spans="2:5" x14ac:dyDescent="0.3">
      <c r="B1025" s="30" t="s">
        <v>94</v>
      </c>
      <c r="C1025" s="12">
        <v>1</v>
      </c>
      <c r="D1025" s="37"/>
      <c r="E1025" s="37"/>
    </row>
    <row r="1026" spans="2:5" x14ac:dyDescent="0.3">
      <c r="B1026" s="30" t="s">
        <v>76</v>
      </c>
      <c r="C1026" s="12">
        <v>6</v>
      </c>
      <c r="D1026" s="37"/>
      <c r="E1026" s="37"/>
    </row>
    <row r="1027" spans="2:5" x14ac:dyDescent="0.3">
      <c r="B1027" s="31" t="s">
        <v>72</v>
      </c>
      <c r="C1027" s="13">
        <v>1</v>
      </c>
      <c r="D1027" s="37"/>
      <c r="E1027" s="37"/>
    </row>
    <row r="1028" spans="2:5" x14ac:dyDescent="0.3">
      <c r="B1028" s="31" t="s">
        <v>75</v>
      </c>
      <c r="C1028" s="13">
        <v>5</v>
      </c>
      <c r="D1028" s="37"/>
      <c r="E1028" s="37"/>
    </row>
    <row r="1029" spans="2:5" x14ac:dyDescent="0.3">
      <c r="B1029" s="17" t="s">
        <v>45</v>
      </c>
      <c r="C1029" s="18">
        <v>9</v>
      </c>
      <c r="D1029" s="36">
        <f>0/C1029</f>
        <v>0</v>
      </c>
      <c r="E1029" s="36">
        <v>0</v>
      </c>
    </row>
    <row r="1030" spans="2:5" x14ac:dyDescent="0.3">
      <c r="B1030" s="30" t="s">
        <v>69</v>
      </c>
      <c r="C1030" s="12">
        <v>1</v>
      </c>
      <c r="D1030" s="37"/>
      <c r="E1030" s="37"/>
    </row>
    <row r="1031" spans="2:5" x14ac:dyDescent="0.3">
      <c r="B1031" s="31" t="s">
        <v>72</v>
      </c>
      <c r="C1031" s="13">
        <v>1</v>
      </c>
      <c r="D1031" s="37"/>
      <c r="E1031" s="37"/>
    </row>
    <row r="1032" spans="2:5" x14ac:dyDescent="0.3">
      <c r="B1032" s="30" t="s">
        <v>76</v>
      </c>
      <c r="C1032" s="12">
        <v>8</v>
      </c>
      <c r="D1032" s="37"/>
      <c r="E1032" s="37"/>
    </row>
    <row r="1033" spans="2:5" x14ac:dyDescent="0.3">
      <c r="B1033" s="31" t="s">
        <v>71</v>
      </c>
      <c r="C1033" s="13">
        <v>1</v>
      </c>
      <c r="D1033" s="37"/>
      <c r="E1033" s="37"/>
    </row>
    <row r="1034" spans="2:5" x14ac:dyDescent="0.3">
      <c r="B1034" s="31" t="s">
        <v>75</v>
      </c>
      <c r="C1034" s="13">
        <v>5</v>
      </c>
      <c r="D1034" s="37"/>
      <c r="E1034" s="37"/>
    </row>
    <row r="1035" spans="2:5" x14ac:dyDescent="0.3">
      <c r="B1035" s="31" t="s">
        <v>70</v>
      </c>
      <c r="C1035" s="13">
        <v>1</v>
      </c>
      <c r="D1035" s="37"/>
      <c r="E1035" s="37"/>
    </row>
    <row r="1036" spans="2:5" x14ac:dyDescent="0.3">
      <c r="B1036" s="31" t="s">
        <v>73</v>
      </c>
      <c r="C1036" s="13">
        <v>1</v>
      </c>
      <c r="D1036" s="37"/>
      <c r="E1036" s="37"/>
    </row>
    <row r="1037" spans="2:5" x14ac:dyDescent="0.3">
      <c r="B1037" s="17" t="s">
        <v>97</v>
      </c>
      <c r="C1037" s="18">
        <v>45</v>
      </c>
      <c r="D1037" s="36">
        <f>C1038/C1037</f>
        <v>0.46666666666666667</v>
      </c>
      <c r="E1037" s="36">
        <f>C1038/(C1037-C1042-C1043)</f>
        <v>0.48837209302325579</v>
      </c>
    </row>
    <row r="1038" spans="2:5" x14ac:dyDescent="0.3">
      <c r="B1038" s="30" t="s">
        <v>94</v>
      </c>
      <c r="C1038" s="12">
        <v>21</v>
      </c>
      <c r="D1038" s="37"/>
      <c r="E1038" s="37"/>
    </row>
    <row r="1039" spans="2:5" x14ac:dyDescent="0.3">
      <c r="B1039" s="30" t="s">
        <v>69</v>
      </c>
      <c r="C1039" s="12">
        <v>8</v>
      </c>
      <c r="D1039" s="37"/>
      <c r="E1039" s="37"/>
    </row>
    <row r="1040" spans="2:5" x14ac:dyDescent="0.3">
      <c r="B1040" s="31" t="s">
        <v>75</v>
      </c>
      <c r="C1040" s="13">
        <v>8</v>
      </c>
      <c r="D1040" s="37"/>
      <c r="E1040" s="37"/>
    </row>
    <row r="1041" spans="2:5" x14ac:dyDescent="0.3">
      <c r="B1041" s="30" t="s">
        <v>76</v>
      </c>
      <c r="C1041" s="12">
        <v>16</v>
      </c>
      <c r="D1041" s="37"/>
      <c r="E1041" s="37"/>
    </row>
    <row r="1042" spans="2:5" x14ac:dyDescent="0.3">
      <c r="B1042" s="31" t="s">
        <v>71</v>
      </c>
      <c r="C1042" s="13">
        <v>1</v>
      </c>
      <c r="D1042" s="37"/>
      <c r="E1042" s="37"/>
    </row>
    <row r="1043" spans="2:5" x14ac:dyDescent="0.3">
      <c r="B1043" s="31" t="s">
        <v>72</v>
      </c>
      <c r="C1043" s="13">
        <v>1</v>
      </c>
      <c r="D1043" s="37"/>
      <c r="E1043" s="37"/>
    </row>
    <row r="1044" spans="2:5" x14ac:dyDescent="0.3">
      <c r="B1044" s="31" t="s">
        <v>75</v>
      </c>
      <c r="C1044" s="13">
        <v>10</v>
      </c>
      <c r="D1044" s="37"/>
      <c r="E1044" s="37"/>
    </row>
    <row r="1045" spans="2:5" x14ac:dyDescent="0.3">
      <c r="B1045" s="31" t="s">
        <v>70</v>
      </c>
      <c r="C1045" s="13">
        <v>2</v>
      </c>
      <c r="D1045" s="37"/>
      <c r="E1045" s="37"/>
    </row>
    <row r="1046" spans="2:5" ht="15" thickBot="1" x14ac:dyDescent="0.35">
      <c r="B1046" s="32" t="s">
        <v>73</v>
      </c>
      <c r="C1046" s="27">
        <v>2</v>
      </c>
      <c r="D1046" s="38"/>
      <c r="E1046" s="38"/>
    </row>
    <row r="1047" spans="2:5" ht="15" thickBot="1" x14ac:dyDescent="0.35">
      <c r="B1047" s="15" t="s">
        <v>98</v>
      </c>
      <c r="C1047" s="16">
        <v>1022</v>
      </c>
      <c r="D1047" s="35">
        <f>(C1049+C1059+C1072+C1084+C1095+C1104+C1110+C1123+C1134)/C1047</f>
        <v>0.61839530332681014</v>
      </c>
      <c r="E1047" s="35">
        <f>(C1049+C1059+C1072+C1084+C1095+C1104+C1110+C1123+C1134)/(C1047-C1051-C1052-C1054-C1061-C1062-C1066-C1067-C1074-C1075-C1078-C1079-C1086-C1089-C1090-C1097-C1106-C1112-C1113-C1117-C1118-C1125-C1126-C1129-C1136-C1140)</f>
        <v>0.66456361724500523</v>
      </c>
    </row>
    <row r="1048" spans="2:5" x14ac:dyDescent="0.3">
      <c r="B1048" s="17" t="s">
        <v>11</v>
      </c>
      <c r="C1048" s="18">
        <v>30</v>
      </c>
      <c r="D1048" s="36">
        <f>C1049/C1048</f>
        <v>0.56666666666666665</v>
      </c>
      <c r="E1048" s="36">
        <f>C1049/(C1048-C1051-C1052-C1054)</f>
        <v>0.68</v>
      </c>
    </row>
    <row r="1049" spans="2:5" x14ac:dyDescent="0.3">
      <c r="B1049" s="30" t="s">
        <v>94</v>
      </c>
      <c r="C1049" s="12">
        <v>17</v>
      </c>
      <c r="D1049" s="37"/>
      <c r="E1049" s="37"/>
    </row>
    <row r="1050" spans="2:5" x14ac:dyDescent="0.3">
      <c r="B1050" s="30" t="s">
        <v>69</v>
      </c>
      <c r="C1050" s="12">
        <v>4</v>
      </c>
      <c r="D1050" s="37"/>
      <c r="E1050" s="37"/>
    </row>
    <row r="1051" spans="2:5" x14ac:dyDescent="0.3">
      <c r="B1051" s="31" t="s">
        <v>71</v>
      </c>
      <c r="C1051" s="13">
        <v>1</v>
      </c>
      <c r="D1051" s="37"/>
      <c r="E1051" s="37"/>
    </row>
    <row r="1052" spans="2:5" x14ac:dyDescent="0.3">
      <c r="B1052" s="31" t="s">
        <v>72</v>
      </c>
      <c r="C1052" s="13">
        <v>3</v>
      </c>
      <c r="D1052" s="37"/>
      <c r="E1052" s="37"/>
    </row>
    <row r="1053" spans="2:5" x14ac:dyDescent="0.3">
      <c r="B1053" s="30" t="s">
        <v>76</v>
      </c>
      <c r="C1053" s="12">
        <v>9</v>
      </c>
      <c r="D1053" s="37"/>
      <c r="E1053" s="37"/>
    </row>
    <row r="1054" spans="2:5" x14ac:dyDescent="0.3">
      <c r="B1054" s="31" t="s">
        <v>72</v>
      </c>
      <c r="C1054" s="13">
        <v>1</v>
      </c>
      <c r="D1054" s="37"/>
      <c r="E1054" s="37"/>
    </row>
    <row r="1055" spans="2:5" x14ac:dyDescent="0.3">
      <c r="B1055" s="31" t="s">
        <v>75</v>
      </c>
      <c r="C1055" s="13">
        <v>2</v>
      </c>
      <c r="D1055" s="37"/>
      <c r="E1055" s="37"/>
    </row>
    <row r="1056" spans="2:5" x14ac:dyDescent="0.3">
      <c r="B1056" s="31" t="s">
        <v>70</v>
      </c>
      <c r="C1056" s="13">
        <v>3</v>
      </c>
      <c r="D1056" s="37"/>
      <c r="E1056" s="37"/>
    </row>
    <row r="1057" spans="2:5" x14ac:dyDescent="0.3">
      <c r="B1057" s="31" t="s">
        <v>73</v>
      </c>
      <c r="C1057" s="13">
        <v>3</v>
      </c>
      <c r="D1057" s="37"/>
      <c r="E1057" s="37"/>
    </row>
    <row r="1058" spans="2:5" x14ac:dyDescent="0.3">
      <c r="B1058" s="17" t="s">
        <v>1</v>
      </c>
      <c r="C1058" s="18">
        <v>215</v>
      </c>
      <c r="D1058" s="36">
        <f>C1059/C1058</f>
        <v>0.67906976744186043</v>
      </c>
      <c r="E1058" s="36">
        <f>C1059/(C1058-C1061-C1062-C1066-C1067)</f>
        <v>0.74489795918367352</v>
      </c>
    </row>
    <row r="1059" spans="2:5" x14ac:dyDescent="0.3">
      <c r="B1059" s="30" t="s">
        <v>94</v>
      </c>
      <c r="C1059" s="12">
        <v>146</v>
      </c>
      <c r="D1059" s="37"/>
      <c r="E1059" s="37"/>
    </row>
    <row r="1060" spans="2:5" x14ac:dyDescent="0.3">
      <c r="B1060" s="30" t="s">
        <v>69</v>
      </c>
      <c r="C1060" s="12">
        <v>20</v>
      </c>
      <c r="D1060" s="37"/>
      <c r="E1060" s="37"/>
    </row>
    <row r="1061" spans="2:5" x14ac:dyDescent="0.3">
      <c r="B1061" s="31" t="s">
        <v>71</v>
      </c>
      <c r="C1061" s="13">
        <v>10</v>
      </c>
      <c r="D1061" s="37"/>
      <c r="E1061" s="37"/>
    </row>
    <row r="1062" spans="2:5" x14ac:dyDescent="0.3">
      <c r="B1062" s="31" t="s">
        <v>72</v>
      </c>
      <c r="C1062" s="13">
        <v>1</v>
      </c>
      <c r="D1062" s="37"/>
      <c r="E1062" s="37"/>
    </row>
    <row r="1063" spans="2:5" x14ac:dyDescent="0.3">
      <c r="B1063" s="31" t="s">
        <v>70</v>
      </c>
      <c r="C1063" s="13">
        <v>8</v>
      </c>
      <c r="D1063" s="37"/>
      <c r="E1063" s="37"/>
    </row>
    <row r="1064" spans="2:5" x14ac:dyDescent="0.3">
      <c r="B1064" s="31" t="s">
        <v>73</v>
      </c>
      <c r="C1064" s="13">
        <v>1</v>
      </c>
      <c r="D1064" s="37"/>
      <c r="E1064" s="37"/>
    </row>
    <row r="1065" spans="2:5" x14ac:dyDescent="0.3">
      <c r="B1065" s="30" t="s">
        <v>76</v>
      </c>
      <c r="C1065" s="12">
        <v>49</v>
      </c>
      <c r="D1065" s="37"/>
      <c r="E1065" s="37"/>
    </row>
    <row r="1066" spans="2:5" x14ac:dyDescent="0.3">
      <c r="B1066" s="31" t="s">
        <v>71</v>
      </c>
      <c r="C1066" s="13">
        <v>6</v>
      </c>
      <c r="D1066" s="37"/>
      <c r="E1066" s="37"/>
    </row>
    <row r="1067" spans="2:5" x14ac:dyDescent="0.3">
      <c r="B1067" s="31" t="s">
        <v>72</v>
      </c>
      <c r="C1067" s="13">
        <v>2</v>
      </c>
      <c r="D1067" s="37"/>
      <c r="E1067" s="37"/>
    </row>
    <row r="1068" spans="2:5" x14ac:dyDescent="0.3">
      <c r="B1068" s="31" t="s">
        <v>75</v>
      </c>
      <c r="C1068" s="13">
        <v>4</v>
      </c>
      <c r="D1068" s="37"/>
      <c r="E1068" s="37"/>
    </row>
    <row r="1069" spans="2:5" x14ac:dyDescent="0.3">
      <c r="B1069" s="31" t="s">
        <v>70</v>
      </c>
      <c r="C1069" s="13">
        <v>28</v>
      </c>
      <c r="D1069" s="37"/>
      <c r="E1069" s="37"/>
    </row>
    <row r="1070" spans="2:5" x14ac:dyDescent="0.3">
      <c r="B1070" s="31" t="s">
        <v>73</v>
      </c>
      <c r="C1070" s="13">
        <v>9</v>
      </c>
      <c r="D1070" s="37"/>
      <c r="E1070" s="37"/>
    </row>
    <row r="1071" spans="2:5" x14ac:dyDescent="0.3">
      <c r="B1071" s="17" t="s">
        <v>3</v>
      </c>
      <c r="C1071" s="18">
        <v>127</v>
      </c>
      <c r="D1071" s="36">
        <f>C1072/C1071</f>
        <v>0.51181102362204722</v>
      </c>
      <c r="E1071" s="36">
        <f>C1072/(C1071-C1074-C1075-C1078-C1079)</f>
        <v>0.56034482758620685</v>
      </c>
    </row>
    <row r="1072" spans="2:5" x14ac:dyDescent="0.3">
      <c r="B1072" s="30" t="s">
        <v>94</v>
      </c>
      <c r="C1072" s="12">
        <v>65</v>
      </c>
      <c r="D1072" s="37"/>
      <c r="E1072" s="37"/>
    </row>
    <row r="1073" spans="2:5" x14ac:dyDescent="0.3">
      <c r="B1073" s="30" t="s">
        <v>69</v>
      </c>
      <c r="C1073" s="12">
        <v>12</v>
      </c>
      <c r="D1073" s="37"/>
      <c r="E1073" s="37"/>
    </row>
    <row r="1074" spans="2:5" x14ac:dyDescent="0.3">
      <c r="B1074" s="31" t="s">
        <v>71</v>
      </c>
      <c r="C1074" s="13">
        <v>5</v>
      </c>
      <c r="D1074" s="37"/>
      <c r="E1074" s="37"/>
    </row>
    <row r="1075" spans="2:5" x14ac:dyDescent="0.3">
      <c r="B1075" s="31" t="s">
        <v>72</v>
      </c>
      <c r="C1075" s="13">
        <v>1</v>
      </c>
      <c r="D1075" s="37"/>
      <c r="E1075" s="37"/>
    </row>
    <row r="1076" spans="2:5" x14ac:dyDescent="0.3">
      <c r="B1076" s="31" t="s">
        <v>70</v>
      </c>
      <c r="C1076" s="13">
        <v>6</v>
      </c>
      <c r="D1076" s="37"/>
      <c r="E1076" s="37"/>
    </row>
    <row r="1077" spans="2:5" x14ac:dyDescent="0.3">
      <c r="B1077" s="30" t="s">
        <v>76</v>
      </c>
      <c r="C1077" s="12">
        <v>50</v>
      </c>
      <c r="D1077" s="37"/>
      <c r="E1077" s="37"/>
    </row>
    <row r="1078" spans="2:5" x14ac:dyDescent="0.3">
      <c r="B1078" s="31" t="s">
        <v>71</v>
      </c>
      <c r="C1078" s="13">
        <v>2</v>
      </c>
      <c r="D1078" s="37"/>
      <c r="E1078" s="37"/>
    </row>
    <row r="1079" spans="2:5" x14ac:dyDescent="0.3">
      <c r="B1079" s="31" t="s">
        <v>72</v>
      </c>
      <c r="C1079" s="13">
        <v>3</v>
      </c>
      <c r="D1079" s="37"/>
      <c r="E1079" s="37"/>
    </row>
    <row r="1080" spans="2:5" x14ac:dyDescent="0.3">
      <c r="B1080" s="31" t="s">
        <v>75</v>
      </c>
      <c r="C1080" s="13">
        <v>29</v>
      </c>
      <c r="D1080" s="37"/>
      <c r="E1080" s="37"/>
    </row>
    <row r="1081" spans="2:5" x14ac:dyDescent="0.3">
      <c r="B1081" s="31" t="s">
        <v>70</v>
      </c>
      <c r="C1081" s="13">
        <v>12</v>
      </c>
      <c r="D1081" s="37"/>
      <c r="E1081" s="37"/>
    </row>
    <row r="1082" spans="2:5" x14ac:dyDescent="0.3">
      <c r="B1082" s="31" t="s">
        <v>73</v>
      </c>
      <c r="C1082" s="13">
        <v>4</v>
      </c>
      <c r="D1082" s="37"/>
      <c r="E1082" s="37"/>
    </row>
    <row r="1083" spans="2:5" x14ac:dyDescent="0.3">
      <c r="B1083" s="17" t="s">
        <v>18</v>
      </c>
      <c r="C1083" s="18">
        <v>103</v>
      </c>
      <c r="D1083" s="36">
        <f>C1084/C1083</f>
        <v>0.61165048543689315</v>
      </c>
      <c r="E1083" s="36">
        <f>C1084/(C1083-C1086-C1089-C1090)</f>
        <v>0.66315789473684206</v>
      </c>
    </row>
    <row r="1084" spans="2:5" x14ac:dyDescent="0.3">
      <c r="B1084" s="30" t="s">
        <v>94</v>
      </c>
      <c r="C1084" s="12">
        <v>63</v>
      </c>
      <c r="D1084" s="37"/>
      <c r="E1084" s="37"/>
    </row>
    <row r="1085" spans="2:5" x14ac:dyDescent="0.3">
      <c r="B1085" s="30" t="s">
        <v>69</v>
      </c>
      <c r="C1085" s="12">
        <v>6</v>
      </c>
      <c r="D1085" s="37"/>
      <c r="E1085" s="37"/>
    </row>
    <row r="1086" spans="2:5" x14ac:dyDescent="0.3">
      <c r="B1086" s="31" t="s">
        <v>71</v>
      </c>
      <c r="C1086" s="13">
        <v>1</v>
      </c>
      <c r="D1086" s="37"/>
      <c r="E1086" s="37"/>
    </row>
    <row r="1087" spans="2:5" x14ac:dyDescent="0.3">
      <c r="B1087" s="31" t="s">
        <v>70</v>
      </c>
      <c r="C1087" s="13">
        <v>5</v>
      </c>
      <c r="D1087" s="37"/>
      <c r="E1087" s="37"/>
    </row>
    <row r="1088" spans="2:5" x14ac:dyDescent="0.3">
      <c r="B1088" s="30" t="s">
        <v>76</v>
      </c>
      <c r="C1088" s="12">
        <v>34</v>
      </c>
      <c r="D1088" s="37"/>
      <c r="E1088" s="37"/>
    </row>
    <row r="1089" spans="2:5" x14ac:dyDescent="0.3">
      <c r="B1089" s="31" t="s">
        <v>71</v>
      </c>
      <c r="C1089" s="13">
        <v>6</v>
      </c>
      <c r="D1089" s="37"/>
      <c r="E1089" s="37"/>
    </row>
    <row r="1090" spans="2:5" x14ac:dyDescent="0.3">
      <c r="B1090" s="31" t="s">
        <v>72</v>
      </c>
      <c r="C1090" s="13">
        <v>1</v>
      </c>
      <c r="D1090" s="37"/>
      <c r="E1090" s="37"/>
    </row>
    <row r="1091" spans="2:5" x14ac:dyDescent="0.3">
      <c r="B1091" s="31" t="s">
        <v>75</v>
      </c>
      <c r="C1091" s="13">
        <v>3</v>
      </c>
      <c r="D1091" s="37"/>
      <c r="E1091" s="37"/>
    </row>
    <row r="1092" spans="2:5" x14ac:dyDescent="0.3">
      <c r="B1092" s="31" t="s">
        <v>70</v>
      </c>
      <c r="C1092" s="13">
        <v>19</v>
      </c>
      <c r="D1092" s="37"/>
      <c r="E1092" s="37"/>
    </row>
    <row r="1093" spans="2:5" x14ac:dyDescent="0.3">
      <c r="B1093" s="31" t="s">
        <v>73</v>
      </c>
      <c r="C1093" s="13">
        <v>5</v>
      </c>
      <c r="D1093" s="37"/>
      <c r="E1093" s="37"/>
    </row>
    <row r="1094" spans="2:5" x14ac:dyDescent="0.3">
      <c r="B1094" s="17" t="s">
        <v>25</v>
      </c>
      <c r="C1094" s="18">
        <v>33</v>
      </c>
      <c r="D1094" s="36">
        <f>C1095/C1094</f>
        <v>0.48484848484848486</v>
      </c>
      <c r="E1094" s="36">
        <f>C1095/(C1094-C1097)</f>
        <v>0.5</v>
      </c>
    </row>
    <row r="1095" spans="2:5" x14ac:dyDescent="0.3">
      <c r="B1095" s="30" t="s">
        <v>94</v>
      </c>
      <c r="C1095" s="12">
        <v>16</v>
      </c>
      <c r="D1095" s="37"/>
      <c r="E1095" s="37"/>
    </row>
    <row r="1096" spans="2:5" x14ac:dyDescent="0.3">
      <c r="B1096" s="30" t="s">
        <v>69</v>
      </c>
      <c r="C1096" s="12">
        <v>5</v>
      </c>
      <c r="D1096" s="37"/>
      <c r="E1096" s="37"/>
    </row>
    <row r="1097" spans="2:5" x14ac:dyDescent="0.3">
      <c r="B1097" s="31" t="s">
        <v>71</v>
      </c>
      <c r="C1097" s="13">
        <v>1</v>
      </c>
      <c r="D1097" s="37"/>
      <c r="E1097" s="37"/>
    </row>
    <row r="1098" spans="2:5" x14ac:dyDescent="0.3">
      <c r="B1098" s="31" t="s">
        <v>70</v>
      </c>
      <c r="C1098" s="13">
        <v>4</v>
      </c>
      <c r="D1098" s="37"/>
      <c r="E1098" s="37"/>
    </row>
    <row r="1099" spans="2:5" x14ac:dyDescent="0.3">
      <c r="B1099" s="30" t="s">
        <v>76</v>
      </c>
      <c r="C1099" s="12">
        <v>12</v>
      </c>
      <c r="D1099" s="37"/>
      <c r="E1099" s="37"/>
    </row>
    <row r="1100" spans="2:5" x14ac:dyDescent="0.3">
      <c r="B1100" s="31" t="s">
        <v>75</v>
      </c>
      <c r="C1100" s="13">
        <v>9</v>
      </c>
      <c r="D1100" s="37"/>
      <c r="E1100" s="37"/>
    </row>
    <row r="1101" spans="2:5" x14ac:dyDescent="0.3">
      <c r="B1101" s="31" t="s">
        <v>70</v>
      </c>
      <c r="C1101" s="13">
        <v>1</v>
      </c>
      <c r="D1101" s="37"/>
      <c r="E1101" s="37"/>
    </row>
    <row r="1102" spans="2:5" x14ac:dyDescent="0.3">
      <c r="B1102" s="31" t="s">
        <v>73</v>
      </c>
      <c r="C1102" s="13">
        <v>2</v>
      </c>
      <c r="D1102" s="37"/>
      <c r="E1102" s="37"/>
    </row>
    <row r="1103" spans="2:5" x14ac:dyDescent="0.3">
      <c r="B1103" s="17" t="s">
        <v>9</v>
      </c>
      <c r="C1103" s="18">
        <v>29</v>
      </c>
      <c r="D1103" s="36">
        <f>C1104/C1103</f>
        <v>0.65517241379310343</v>
      </c>
      <c r="E1103" s="36">
        <f>C1104/(C1103-C1106)</f>
        <v>0.76</v>
      </c>
    </row>
    <row r="1104" spans="2:5" x14ac:dyDescent="0.3">
      <c r="B1104" s="30" t="s">
        <v>94</v>
      </c>
      <c r="C1104" s="12">
        <v>19</v>
      </c>
      <c r="D1104" s="37"/>
      <c r="E1104" s="37"/>
    </row>
    <row r="1105" spans="2:5" x14ac:dyDescent="0.3">
      <c r="B1105" s="30" t="s">
        <v>76</v>
      </c>
      <c r="C1105" s="12">
        <v>10</v>
      </c>
      <c r="D1105" s="37"/>
      <c r="E1105" s="37"/>
    </row>
    <row r="1106" spans="2:5" x14ac:dyDescent="0.3">
      <c r="B1106" s="31" t="s">
        <v>72</v>
      </c>
      <c r="C1106" s="13">
        <v>4</v>
      </c>
      <c r="D1106" s="37"/>
      <c r="E1106" s="37"/>
    </row>
    <row r="1107" spans="2:5" x14ac:dyDescent="0.3">
      <c r="B1107" s="31" t="s">
        <v>75</v>
      </c>
      <c r="C1107" s="13">
        <v>3</v>
      </c>
      <c r="D1107" s="37"/>
      <c r="E1107" s="37"/>
    </row>
    <row r="1108" spans="2:5" x14ac:dyDescent="0.3">
      <c r="B1108" s="31" t="s">
        <v>70</v>
      </c>
      <c r="C1108" s="13">
        <v>3</v>
      </c>
      <c r="D1108" s="37"/>
      <c r="E1108" s="37"/>
    </row>
    <row r="1109" spans="2:5" x14ac:dyDescent="0.3">
      <c r="B1109" s="17" t="s">
        <v>10</v>
      </c>
      <c r="C1109" s="18">
        <v>373</v>
      </c>
      <c r="D1109" s="36">
        <f>C1110/C1109</f>
        <v>0.6487935656836461</v>
      </c>
      <c r="E1109" s="36">
        <f>C1110/(C1109-C1112-C1113-C1117-C1118)</f>
        <v>0.67597765363128492</v>
      </c>
    </row>
    <row r="1110" spans="2:5" x14ac:dyDescent="0.3">
      <c r="B1110" s="30" t="s">
        <v>94</v>
      </c>
      <c r="C1110" s="12">
        <v>242</v>
      </c>
      <c r="D1110" s="37"/>
      <c r="E1110" s="37"/>
    </row>
    <row r="1111" spans="2:5" x14ac:dyDescent="0.3">
      <c r="B1111" s="30" t="s">
        <v>69</v>
      </c>
      <c r="C1111" s="12">
        <v>24</v>
      </c>
      <c r="D1111" s="37"/>
      <c r="E1111" s="37"/>
    </row>
    <row r="1112" spans="2:5" x14ac:dyDescent="0.3">
      <c r="B1112" s="31" t="s">
        <v>71</v>
      </c>
      <c r="C1112" s="13">
        <v>3</v>
      </c>
      <c r="D1112" s="37"/>
      <c r="E1112" s="37"/>
    </row>
    <row r="1113" spans="2:5" x14ac:dyDescent="0.3">
      <c r="B1113" s="31" t="s">
        <v>72</v>
      </c>
      <c r="C1113" s="13">
        <v>2</v>
      </c>
      <c r="D1113" s="37"/>
      <c r="E1113" s="37"/>
    </row>
    <row r="1114" spans="2:5" x14ac:dyDescent="0.3">
      <c r="B1114" s="31" t="s">
        <v>70</v>
      </c>
      <c r="C1114" s="13">
        <v>18</v>
      </c>
      <c r="D1114" s="37"/>
      <c r="E1114" s="37"/>
    </row>
    <row r="1115" spans="2:5" x14ac:dyDescent="0.3">
      <c r="B1115" s="31" t="s">
        <v>73</v>
      </c>
      <c r="C1115" s="13">
        <v>1</v>
      </c>
      <c r="D1115" s="37"/>
      <c r="E1115" s="37"/>
    </row>
    <row r="1116" spans="2:5" x14ac:dyDescent="0.3">
      <c r="B1116" s="30" t="s">
        <v>76</v>
      </c>
      <c r="C1116" s="12">
        <v>107</v>
      </c>
      <c r="D1116" s="37"/>
      <c r="E1116" s="37"/>
    </row>
    <row r="1117" spans="2:5" x14ac:dyDescent="0.3">
      <c r="B1117" s="31" t="s">
        <v>71</v>
      </c>
      <c r="C1117" s="13">
        <v>2</v>
      </c>
      <c r="D1117" s="37"/>
      <c r="E1117" s="37"/>
    </row>
    <row r="1118" spans="2:5" x14ac:dyDescent="0.3">
      <c r="B1118" s="31" t="s">
        <v>72</v>
      </c>
      <c r="C1118" s="13">
        <v>8</v>
      </c>
      <c r="D1118" s="37"/>
      <c r="E1118" s="37"/>
    </row>
    <row r="1119" spans="2:5" x14ac:dyDescent="0.3">
      <c r="B1119" s="31" t="s">
        <v>75</v>
      </c>
      <c r="C1119" s="13">
        <v>54</v>
      </c>
      <c r="D1119" s="37"/>
      <c r="E1119" s="37"/>
    </row>
    <row r="1120" spans="2:5" x14ac:dyDescent="0.3">
      <c r="B1120" s="31" t="s">
        <v>70</v>
      </c>
      <c r="C1120" s="13">
        <v>21</v>
      </c>
      <c r="D1120" s="37"/>
      <c r="E1120" s="37"/>
    </row>
    <row r="1121" spans="2:5" x14ac:dyDescent="0.3">
      <c r="B1121" s="31" t="s">
        <v>73</v>
      </c>
      <c r="C1121" s="13">
        <v>22</v>
      </c>
      <c r="D1121" s="37"/>
      <c r="E1121" s="37"/>
    </row>
    <row r="1122" spans="2:5" x14ac:dyDescent="0.3">
      <c r="B1122" s="17" t="s">
        <v>4</v>
      </c>
      <c r="C1122" s="18">
        <v>48</v>
      </c>
      <c r="D1122" s="36">
        <f>C1123/C1122</f>
        <v>0.39583333333333331</v>
      </c>
      <c r="E1122" s="36">
        <f>C1123/(C1122-C1125-C1126-C1129)</f>
        <v>0.43181818181818182</v>
      </c>
    </row>
    <row r="1123" spans="2:5" x14ac:dyDescent="0.3">
      <c r="B1123" s="30" t="s">
        <v>94</v>
      </c>
      <c r="C1123" s="12">
        <v>19</v>
      </c>
      <c r="D1123" s="37"/>
      <c r="E1123" s="37"/>
    </row>
    <row r="1124" spans="2:5" x14ac:dyDescent="0.3">
      <c r="B1124" s="30" t="s">
        <v>69</v>
      </c>
      <c r="C1124" s="12">
        <v>9</v>
      </c>
      <c r="D1124" s="37"/>
      <c r="E1124" s="37"/>
    </row>
    <row r="1125" spans="2:5" x14ac:dyDescent="0.3">
      <c r="B1125" s="31" t="s">
        <v>71</v>
      </c>
      <c r="C1125" s="13">
        <v>1</v>
      </c>
      <c r="D1125" s="37"/>
      <c r="E1125" s="37"/>
    </row>
    <row r="1126" spans="2:5" x14ac:dyDescent="0.3">
      <c r="B1126" s="31" t="s">
        <v>72</v>
      </c>
      <c r="C1126" s="13">
        <v>2</v>
      </c>
      <c r="D1126" s="37"/>
      <c r="E1126" s="37"/>
    </row>
    <row r="1127" spans="2:5" x14ac:dyDescent="0.3">
      <c r="B1127" s="31" t="s">
        <v>70</v>
      </c>
      <c r="C1127" s="13">
        <v>6</v>
      </c>
      <c r="D1127" s="37"/>
      <c r="E1127" s="37"/>
    </row>
    <row r="1128" spans="2:5" x14ac:dyDescent="0.3">
      <c r="B1128" s="30" t="s">
        <v>76</v>
      </c>
      <c r="C1128" s="12">
        <v>20</v>
      </c>
      <c r="D1128" s="37"/>
      <c r="E1128" s="37"/>
    </row>
    <row r="1129" spans="2:5" x14ac:dyDescent="0.3">
      <c r="B1129" s="31" t="s">
        <v>71</v>
      </c>
      <c r="C1129" s="13">
        <v>1</v>
      </c>
      <c r="D1129" s="37"/>
      <c r="E1129" s="37"/>
    </row>
    <row r="1130" spans="2:5" x14ac:dyDescent="0.3">
      <c r="B1130" s="31" t="s">
        <v>75</v>
      </c>
      <c r="C1130" s="13">
        <v>6</v>
      </c>
      <c r="D1130" s="37"/>
      <c r="E1130" s="37"/>
    </row>
    <row r="1131" spans="2:5" x14ac:dyDescent="0.3">
      <c r="B1131" s="31" t="s">
        <v>70</v>
      </c>
      <c r="C1131" s="13">
        <v>9</v>
      </c>
      <c r="D1131" s="37"/>
      <c r="E1131" s="37"/>
    </row>
    <row r="1132" spans="2:5" x14ac:dyDescent="0.3">
      <c r="B1132" s="31" t="s">
        <v>73</v>
      </c>
      <c r="C1132" s="13">
        <v>4</v>
      </c>
      <c r="D1132" s="37"/>
      <c r="E1132" s="37"/>
    </row>
    <row r="1133" spans="2:5" x14ac:dyDescent="0.3">
      <c r="B1133" s="17" t="s">
        <v>19</v>
      </c>
      <c r="C1133" s="18">
        <v>64</v>
      </c>
      <c r="D1133" s="36">
        <f>C1134/C1133</f>
        <v>0.703125</v>
      </c>
      <c r="E1133" s="36">
        <f>C1134/(C1133-C1136-C1140)</f>
        <v>0.75</v>
      </c>
    </row>
    <row r="1134" spans="2:5" x14ac:dyDescent="0.3">
      <c r="B1134" s="30" t="s">
        <v>94</v>
      </c>
      <c r="C1134" s="12">
        <v>45</v>
      </c>
      <c r="D1134" s="37"/>
      <c r="E1134" s="37"/>
    </row>
    <row r="1135" spans="2:5" x14ac:dyDescent="0.3">
      <c r="B1135" s="30" t="s">
        <v>69</v>
      </c>
      <c r="C1135" s="12">
        <v>4</v>
      </c>
      <c r="D1135" s="37"/>
      <c r="E1135" s="37"/>
    </row>
    <row r="1136" spans="2:5" x14ac:dyDescent="0.3">
      <c r="B1136" s="31" t="s">
        <v>71</v>
      </c>
      <c r="C1136" s="13">
        <v>1</v>
      </c>
      <c r="D1136" s="37"/>
      <c r="E1136" s="37"/>
    </row>
    <row r="1137" spans="2:5" x14ac:dyDescent="0.3">
      <c r="B1137" s="31" t="s">
        <v>70</v>
      </c>
      <c r="C1137" s="13">
        <v>2</v>
      </c>
      <c r="D1137" s="37"/>
      <c r="E1137" s="37"/>
    </row>
    <row r="1138" spans="2:5" x14ac:dyDescent="0.3">
      <c r="B1138" s="31" t="s">
        <v>73</v>
      </c>
      <c r="C1138" s="13">
        <v>1</v>
      </c>
      <c r="D1138" s="37"/>
      <c r="E1138" s="37"/>
    </row>
    <row r="1139" spans="2:5" x14ac:dyDescent="0.3">
      <c r="B1139" s="30" t="s">
        <v>76</v>
      </c>
      <c r="C1139" s="12">
        <v>15</v>
      </c>
      <c r="D1139" s="37"/>
      <c r="E1139" s="37"/>
    </row>
    <row r="1140" spans="2:5" x14ac:dyDescent="0.3">
      <c r="B1140" s="31" t="s">
        <v>72</v>
      </c>
      <c r="C1140" s="13">
        <v>3</v>
      </c>
      <c r="D1140" s="37"/>
      <c r="E1140" s="37"/>
    </row>
    <row r="1141" spans="2:5" x14ac:dyDescent="0.3">
      <c r="B1141" s="31" t="s">
        <v>75</v>
      </c>
      <c r="C1141" s="13">
        <v>3</v>
      </c>
      <c r="D1141" s="37"/>
      <c r="E1141" s="37"/>
    </row>
    <row r="1142" spans="2:5" x14ac:dyDescent="0.3">
      <c r="B1142" s="31" t="s">
        <v>70</v>
      </c>
      <c r="C1142" s="13">
        <v>8</v>
      </c>
      <c r="D1142" s="37"/>
      <c r="E1142" s="37"/>
    </row>
    <row r="1143" spans="2:5" ht="15" thickBot="1" x14ac:dyDescent="0.35">
      <c r="B1143" s="31" t="s">
        <v>73</v>
      </c>
      <c r="C1143" s="13">
        <v>1</v>
      </c>
      <c r="D1143" s="37"/>
      <c r="E1143" s="37"/>
    </row>
    <row r="1144" spans="2:5" ht="15" thickBot="1" x14ac:dyDescent="0.35">
      <c r="B1144" s="10" t="s">
        <v>92</v>
      </c>
      <c r="C1144" s="7">
        <f>C8+C154+C359+C597+C684+C844+C1047</f>
        <v>21861</v>
      </c>
      <c r="D1144" s="47">
        <f>C1145/C1144</f>
        <v>0.52458716435661679</v>
      </c>
      <c r="E1144" s="47">
        <f>C1145/(C1144-C12-C15-C16-C23-C24-C29-C37-C44-C51-C54-C55-C61-C66-C69-C70-C77-C80-C81-C90-C91-C98-C101-C102-C109-C110-C114-C115-C124-C130-C131-C136-C142-C145-C146-C153-C160-C161-C169-C170-C177-C178-C182-C183-C190-C192-C193-C199-C202-C203-C212-C213-C222-C223-C232-C233-C239-C243-C244-C250-C251-C257-C261-C262-C269-C273-C274-C282-C283-C289-C293-C294-C301-C304-C305-C311-C317-C318-C321-C322-C329-C330-C338-C339-C345-C353-C355-C356-C363-C364-C366-C367-C376-C377-C384-C387-C388-C395-C396-C400-C401-C408-C411-C412-C419-C420-C423-C424-C431-C432-C436-C437-C444-C445-C452-C454-C461-C464-C465-C474-C475-C482-C483-C486-C487-C494-C495-C502-C506-C507-C514-C517-C518-C524-C527-C528-C535-C538-C539-C546-C547-C553-C554-C558-C559-C566-C568-C569-C576-C577-C584-C590-C592-C593-C601-C609-C610-C617-C623-C626-C627-C636-C637-C643-C646-C652-C658-C659-C662-C663-C671-C672-C679-C682-C690-C691-C698-C700-C701-C708-C709-C712-C713-C720-C721-C728-C729-C732-C733-C740-C741-C745-C746-C753-C754-C756-C757-C764-C765-C769-C770-C777-C778-C782-C783-C790-C791-C794-C795-C802-C805-C806-C813-C816-C817-C824-C825-C828-C829-C841-C848-C852-C853-C862-C867-C869-C879-C880-C889-C890-C897-C898-C904-C905-C912-C913-C918-C920-C921-C930-C931-C941-C947-C949-C950-C957-C958-C963-C964-C979-C989-C993-C994-C1001-C1006-C1007-C1020-C1021-C1027-C1031-C1033-C1042-C1043-C1051-C1052-C1054-C1061-C1062-C1066-C1067-C1074-C1075-C1078-C1079-C1086-C1089-C1090-C1097-C1106-C1112-C1113-C1117-C1118-C1125-C1126-C1129-C1136-C1140)</f>
        <v>0.68310698117703117</v>
      </c>
    </row>
    <row r="1145" spans="2:5" ht="15" thickBot="1" x14ac:dyDescent="0.35">
      <c r="B1145" s="9" t="s">
        <v>93</v>
      </c>
      <c r="C1145" s="9">
        <f>C10+C21+C33+C40+C49+C64+C75+C86+C96+C107+C120+C128+C140+C151+C156+C165+C175+C188+C197+C208+C218+C228+C237+C248+C255+C267+C278+C287+C299+C309+C315+C327+C334+C343+C351+C361+C372+C382+C393+C406+C417+C429+C442+C450+C459+C470+C480+C492+C500+C512+C522+C533+C544+C551+C564+C574+C582+C588+C599+C605+C615+C621+C632+C641+C650+C656+C667+C677+C686+C696+C706+C718+C726+C738+C751+C762+C775+C788+C800+C811+C822+C834+C839+C846+C858+C874+C884+C895+C902+C910+C926+C939+C945+C955+C969+C975+C983+C987+C999+C1012+C1016+C1025+C1038+C1049+C1059+C1072+C1084+C1095+C1104+C1110+C1123+C1134</f>
        <v>11468</v>
      </c>
      <c r="D1145" s="49"/>
      <c r="E1145" s="49"/>
    </row>
    <row r="1146" spans="2:5" x14ac:dyDescent="0.3">
      <c r="B1146" s="56" t="s">
        <v>91</v>
      </c>
      <c r="C1146" s="56"/>
      <c r="D1146" s="56"/>
      <c r="E1146" s="56"/>
    </row>
  </sheetData>
  <mergeCells count="7">
    <mergeCell ref="D1144:D1145"/>
    <mergeCell ref="E1144:E1145"/>
    <mergeCell ref="B1146:E1146"/>
    <mergeCell ref="E6:E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68"/>
  <sheetViews>
    <sheetView workbookViewId="0">
      <selection activeCell="G8" sqref="G8"/>
    </sheetView>
  </sheetViews>
  <sheetFormatPr baseColWidth="10" defaultRowHeight="14.4" x14ac:dyDescent="0.3"/>
  <cols>
    <col min="2" max="2" width="36.5546875" bestFit="1" customWidth="1"/>
    <col min="3" max="3" width="9.109375" bestFit="1" customWidth="1"/>
    <col min="4" max="4" width="28.6640625" bestFit="1" customWidth="1"/>
  </cols>
  <sheetData>
    <row r="1" spans="1:4" ht="15.6" x14ac:dyDescent="0.3">
      <c r="A1" s="61" t="s">
        <v>100</v>
      </c>
      <c r="B1" s="61"/>
      <c r="C1" s="61"/>
    </row>
    <row r="2" spans="1:4" x14ac:dyDescent="0.3">
      <c r="A2" s="62" t="s">
        <v>79</v>
      </c>
      <c r="B2" s="62"/>
      <c r="C2" s="62"/>
    </row>
    <row r="4" spans="1:4" ht="15" thickBot="1" x14ac:dyDescent="0.35"/>
    <row r="5" spans="1:4" x14ac:dyDescent="0.3">
      <c r="B5" s="43" t="s">
        <v>78</v>
      </c>
      <c r="C5" s="45" t="s">
        <v>80</v>
      </c>
      <c r="D5" s="47" t="s">
        <v>81</v>
      </c>
    </row>
    <row r="6" spans="1:4" ht="15" thickBot="1" x14ac:dyDescent="0.35">
      <c r="B6" s="44"/>
      <c r="C6" s="46"/>
      <c r="D6" s="48"/>
    </row>
    <row r="7" spans="1:4" ht="15" thickBot="1" x14ac:dyDescent="0.35">
      <c r="B7" s="63" t="s">
        <v>16</v>
      </c>
      <c r="C7" s="65">
        <v>9</v>
      </c>
      <c r="D7" s="64">
        <v>1</v>
      </c>
    </row>
    <row r="8" spans="1:4" ht="15" thickBot="1" x14ac:dyDescent="0.35">
      <c r="B8" s="63" t="s">
        <v>11</v>
      </c>
      <c r="C8" s="65">
        <v>91</v>
      </c>
      <c r="D8" s="64">
        <v>0.96703296703296704</v>
      </c>
    </row>
    <row r="9" spans="1:4" ht="15" thickBot="1" x14ac:dyDescent="0.35">
      <c r="B9" s="63" t="s">
        <v>1</v>
      </c>
      <c r="C9" s="65">
        <v>2569</v>
      </c>
      <c r="D9" s="64">
        <v>0.91786687427014402</v>
      </c>
    </row>
    <row r="10" spans="1:4" ht="15" thickBot="1" x14ac:dyDescent="0.35">
      <c r="B10" s="63" t="s">
        <v>13</v>
      </c>
      <c r="C10" s="65">
        <v>18</v>
      </c>
      <c r="D10" s="64">
        <v>0.94444444444444442</v>
      </c>
    </row>
    <row r="11" spans="1:4" ht="15" thickBot="1" x14ac:dyDescent="0.35">
      <c r="B11" s="63" t="s">
        <v>3</v>
      </c>
      <c r="C11" s="65">
        <v>279</v>
      </c>
      <c r="D11" s="64">
        <v>0.97132616487455192</v>
      </c>
    </row>
    <row r="12" spans="1:4" ht="15" thickBot="1" x14ac:dyDescent="0.35">
      <c r="B12" s="63" t="s">
        <v>18</v>
      </c>
      <c r="C12" s="65">
        <v>136</v>
      </c>
      <c r="D12" s="64">
        <v>1</v>
      </c>
    </row>
    <row r="13" spans="1:4" ht="15" thickBot="1" x14ac:dyDescent="0.35">
      <c r="B13" s="63" t="s">
        <v>7</v>
      </c>
      <c r="C13" s="65">
        <v>19</v>
      </c>
      <c r="D13" s="64">
        <v>1</v>
      </c>
    </row>
    <row r="14" spans="1:4" ht="15" thickBot="1" x14ac:dyDescent="0.35">
      <c r="B14" s="63" t="s">
        <v>9</v>
      </c>
      <c r="C14" s="65">
        <v>31</v>
      </c>
      <c r="D14" s="64">
        <v>1</v>
      </c>
    </row>
    <row r="15" spans="1:4" ht="15" thickBot="1" x14ac:dyDescent="0.35">
      <c r="B15" s="63" t="s">
        <v>36</v>
      </c>
      <c r="C15" s="65">
        <v>9</v>
      </c>
      <c r="D15" s="64">
        <v>1</v>
      </c>
    </row>
    <row r="16" spans="1:4" ht="15" thickBot="1" x14ac:dyDescent="0.35">
      <c r="B16" s="63" t="s">
        <v>10</v>
      </c>
      <c r="C16" s="65">
        <v>436</v>
      </c>
      <c r="D16" s="64">
        <v>0.97706422018348627</v>
      </c>
    </row>
    <row r="17" spans="2:5" ht="15" thickBot="1" x14ac:dyDescent="0.35">
      <c r="B17" s="63" t="s">
        <v>4</v>
      </c>
      <c r="C17" s="65">
        <v>18</v>
      </c>
      <c r="D17" s="64">
        <v>0.83333333333333337</v>
      </c>
    </row>
    <row r="18" spans="2:5" ht="15" thickBot="1" x14ac:dyDescent="0.35">
      <c r="B18" s="10" t="s">
        <v>89</v>
      </c>
      <c r="C18" s="7">
        <v>3615</v>
      </c>
      <c r="D18" s="47">
        <v>0.9355463347164592</v>
      </c>
      <c r="E18" s="14"/>
    </row>
    <row r="19" spans="2:5" ht="15" thickBot="1" x14ac:dyDescent="0.35">
      <c r="B19" s="9" t="s">
        <v>90</v>
      </c>
      <c r="C19" s="9">
        <v>2473</v>
      </c>
      <c r="D19" s="49"/>
      <c r="E19" s="14"/>
    </row>
    <row r="20" spans="2:5" x14ac:dyDescent="0.3">
      <c r="B20" s="50" t="s">
        <v>91</v>
      </c>
      <c r="C20" s="50"/>
      <c r="D20" s="50"/>
      <c r="E20" s="50"/>
    </row>
    <row r="21" spans="2:5" ht="15" thickBot="1" x14ac:dyDescent="0.35"/>
    <row r="22" spans="2:5" x14ac:dyDescent="0.3">
      <c r="B22" s="51" t="s">
        <v>82</v>
      </c>
      <c r="C22" s="45" t="s">
        <v>80</v>
      </c>
      <c r="D22" s="53" t="s">
        <v>81</v>
      </c>
    </row>
    <row r="23" spans="2:5" ht="15" thickBot="1" x14ac:dyDescent="0.35">
      <c r="B23" s="52"/>
      <c r="C23" s="46"/>
      <c r="D23" s="54"/>
    </row>
    <row r="24" spans="2:5" ht="15" thickBot="1" x14ac:dyDescent="0.35">
      <c r="B24" s="63" t="s">
        <v>24</v>
      </c>
      <c r="C24" s="65">
        <v>302</v>
      </c>
      <c r="D24" s="64">
        <v>0.92384105960264906</v>
      </c>
    </row>
    <row r="25" spans="2:5" ht="15" thickBot="1" x14ac:dyDescent="0.35">
      <c r="B25" s="63" t="s">
        <v>28</v>
      </c>
      <c r="C25" s="65">
        <v>119</v>
      </c>
      <c r="D25" s="64">
        <v>0.90756302521008403</v>
      </c>
    </row>
    <row r="26" spans="2:5" ht="15" thickBot="1" x14ac:dyDescent="0.35">
      <c r="B26" s="63" t="s">
        <v>16</v>
      </c>
      <c r="C26" s="65">
        <v>238</v>
      </c>
      <c r="D26" s="64">
        <v>0.9327731092436975</v>
      </c>
    </row>
    <row r="27" spans="2:5" ht="15" thickBot="1" x14ac:dyDescent="0.35">
      <c r="B27" s="63" t="s">
        <v>59</v>
      </c>
      <c r="C27" s="65">
        <v>31</v>
      </c>
      <c r="D27" s="64">
        <v>1</v>
      </c>
    </row>
    <row r="28" spans="2:5" ht="15" thickBot="1" x14ac:dyDescent="0.35">
      <c r="B28" s="63" t="s">
        <v>20</v>
      </c>
      <c r="C28" s="65">
        <v>233</v>
      </c>
      <c r="D28" s="64">
        <v>0.83690987124463523</v>
      </c>
    </row>
    <row r="29" spans="2:5" ht="15" thickBot="1" x14ac:dyDescent="0.35">
      <c r="B29" s="63" t="s">
        <v>11</v>
      </c>
      <c r="C29" s="65">
        <v>908</v>
      </c>
      <c r="D29" s="64">
        <v>0.92951541850220265</v>
      </c>
    </row>
    <row r="30" spans="2:5" ht="15" thickBot="1" x14ac:dyDescent="0.35">
      <c r="B30" s="63" t="s">
        <v>1</v>
      </c>
      <c r="C30" s="65">
        <v>7573</v>
      </c>
      <c r="D30" s="64">
        <v>0.91218803644526603</v>
      </c>
    </row>
    <row r="31" spans="2:5" ht="15" thickBot="1" x14ac:dyDescent="0.35">
      <c r="B31" s="63" t="s">
        <v>13</v>
      </c>
      <c r="C31" s="65">
        <v>987</v>
      </c>
      <c r="D31" s="64">
        <v>0.9128672745694022</v>
      </c>
    </row>
    <row r="32" spans="2:5" ht="15" thickBot="1" x14ac:dyDescent="0.35">
      <c r="B32" s="63" t="s">
        <v>38</v>
      </c>
      <c r="C32" s="65">
        <v>14</v>
      </c>
      <c r="D32" s="64">
        <v>0.9285714285714286</v>
      </c>
    </row>
    <row r="33" spans="2:4" ht="15" thickBot="1" x14ac:dyDescent="0.35">
      <c r="B33" s="63" t="s">
        <v>3</v>
      </c>
      <c r="C33" s="65">
        <v>1461</v>
      </c>
      <c r="D33" s="64">
        <v>0.91786447638603696</v>
      </c>
    </row>
    <row r="34" spans="2:4" ht="15" thickBot="1" x14ac:dyDescent="0.35">
      <c r="B34" s="63" t="s">
        <v>47</v>
      </c>
      <c r="C34" s="65">
        <v>23</v>
      </c>
      <c r="D34" s="64">
        <v>0.95652173913043481</v>
      </c>
    </row>
    <row r="35" spans="2:4" ht="15" thickBot="1" x14ac:dyDescent="0.35">
      <c r="B35" s="63" t="s">
        <v>18</v>
      </c>
      <c r="C35" s="65">
        <v>1093</v>
      </c>
      <c r="D35" s="64">
        <v>0.90759377859103385</v>
      </c>
    </row>
    <row r="36" spans="2:4" ht="15" thickBot="1" x14ac:dyDescent="0.35">
      <c r="B36" s="63" t="s">
        <v>34</v>
      </c>
      <c r="C36" s="65">
        <v>52</v>
      </c>
      <c r="D36" s="64">
        <v>0.98076923076923073</v>
      </c>
    </row>
    <row r="37" spans="2:4" ht="15" thickBot="1" x14ac:dyDescent="0.35">
      <c r="B37" s="63" t="s">
        <v>7</v>
      </c>
      <c r="C37" s="65">
        <v>483</v>
      </c>
      <c r="D37" s="64">
        <v>0.87163561076604557</v>
      </c>
    </row>
    <row r="38" spans="2:4" ht="15" thickBot="1" x14ac:dyDescent="0.35">
      <c r="B38" s="63" t="s">
        <v>22</v>
      </c>
      <c r="C38" s="65">
        <v>425</v>
      </c>
      <c r="D38" s="64">
        <v>0.86352941176470588</v>
      </c>
    </row>
    <row r="39" spans="2:4" ht="15" thickBot="1" x14ac:dyDescent="0.35">
      <c r="B39" s="63" t="s">
        <v>42</v>
      </c>
      <c r="C39" s="65">
        <v>31</v>
      </c>
      <c r="D39" s="64">
        <v>0.4838709677419355</v>
      </c>
    </row>
    <row r="40" spans="2:4" ht="15" thickBot="1" x14ac:dyDescent="0.35">
      <c r="B40" s="63" t="s">
        <v>37</v>
      </c>
      <c r="C40" s="65">
        <v>85</v>
      </c>
      <c r="D40" s="64">
        <v>0.88235294117647056</v>
      </c>
    </row>
    <row r="41" spans="2:4" ht="15" thickBot="1" x14ac:dyDescent="0.35">
      <c r="B41" s="63" t="s">
        <v>23</v>
      </c>
      <c r="C41" s="65">
        <v>182</v>
      </c>
      <c r="D41" s="64">
        <v>0.8351648351648352</v>
      </c>
    </row>
    <row r="42" spans="2:4" ht="15" thickBot="1" x14ac:dyDescent="0.35">
      <c r="B42" s="63" t="s">
        <v>57</v>
      </c>
      <c r="C42" s="65">
        <v>11</v>
      </c>
      <c r="D42" s="64">
        <v>1</v>
      </c>
    </row>
    <row r="43" spans="2:4" ht="15" thickBot="1" x14ac:dyDescent="0.35">
      <c r="B43" s="63" t="s">
        <v>48</v>
      </c>
      <c r="C43" s="65">
        <v>69</v>
      </c>
      <c r="D43" s="64">
        <v>0.6376811594202898</v>
      </c>
    </row>
    <row r="44" spans="2:4" ht="15" thickBot="1" x14ac:dyDescent="0.35">
      <c r="B44" s="63" t="s">
        <v>58</v>
      </c>
      <c r="C44" s="65">
        <v>13</v>
      </c>
      <c r="D44" s="64">
        <v>0.69230769230769229</v>
      </c>
    </row>
    <row r="45" spans="2:4" ht="15" thickBot="1" x14ac:dyDescent="0.35">
      <c r="B45" s="63" t="s">
        <v>21</v>
      </c>
      <c r="C45" s="65">
        <v>231</v>
      </c>
      <c r="D45" s="64">
        <v>0.91774891774891776</v>
      </c>
    </row>
    <row r="46" spans="2:4" ht="15" thickBot="1" x14ac:dyDescent="0.35">
      <c r="B46" s="63" t="s">
        <v>15</v>
      </c>
      <c r="C46" s="65">
        <v>1788</v>
      </c>
      <c r="D46" s="64">
        <v>0.91610738255033553</v>
      </c>
    </row>
    <row r="47" spans="2:4" ht="15" thickBot="1" x14ac:dyDescent="0.35">
      <c r="B47" s="63" t="s">
        <v>46</v>
      </c>
      <c r="C47" s="65">
        <v>14</v>
      </c>
      <c r="D47" s="64">
        <v>1</v>
      </c>
    </row>
    <row r="48" spans="2:4" ht="15" thickBot="1" x14ac:dyDescent="0.35">
      <c r="B48" s="63" t="s">
        <v>25</v>
      </c>
      <c r="C48" s="65">
        <v>349</v>
      </c>
      <c r="D48" s="64">
        <v>0.88538681948424069</v>
      </c>
    </row>
    <row r="49" spans="2:4" ht="15" thickBot="1" x14ac:dyDescent="0.35">
      <c r="B49" s="63" t="s">
        <v>17</v>
      </c>
      <c r="C49" s="65">
        <v>307</v>
      </c>
      <c r="D49" s="64">
        <v>0.86644951140065152</v>
      </c>
    </row>
    <row r="50" spans="2:4" ht="15" thickBot="1" x14ac:dyDescent="0.35">
      <c r="B50" s="63" t="s">
        <v>41</v>
      </c>
      <c r="C50" s="65">
        <v>136</v>
      </c>
      <c r="D50" s="64">
        <v>0.93382352941176472</v>
      </c>
    </row>
    <row r="51" spans="2:4" ht="15" thickBot="1" x14ac:dyDescent="0.35">
      <c r="B51" s="63" t="s">
        <v>9</v>
      </c>
      <c r="C51" s="65">
        <v>514</v>
      </c>
      <c r="D51" s="64">
        <v>0.90272373540856032</v>
      </c>
    </row>
    <row r="52" spans="2:4" ht="15" thickBot="1" x14ac:dyDescent="0.35">
      <c r="B52" s="63" t="s">
        <v>30</v>
      </c>
      <c r="C52" s="65">
        <v>80</v>
      </c>
      <c r="D52" s="64">
        <v>0.91249999999999998</v>
      </c>
    </row>
    <row r="53" spans="2:4" ht="15" thickBot="1" x14ac:dyDescent="0.35">
      <c r="B53" s="63" t="s">
        <v>31</v>
      </c>
      <c r="C53" s="65">
        <v>62</v>
      </c>
      <c r="D53" s="64">
        <v>1</v>
      </c>
    </row>
    <row r="54" spans="2:4" ht="15" thickBot="1" x14ac:dyDescent="0.35">
      <c r="B54" s="63" t="s">
        <v>43</v>
      </c>
      <c r="C54" s="65">
        <v>127</v>
      </c>
      <c r="D54" s="64">
        <v>0.60629921259842523</v>
      </c>
    </row>
    <row r="55" spans="2:4" ht="15" thickBot="1" x14ac:dyDescent="0.35">
      <c r="B55" s="63" t="s">
        <v>29</v>
      </c>
      <c r="C55" s="65">
        <v>571</v>
      </c>
      <c r="D55" s="64">
        <v>0.87040280210157617</v>
      </c>
    </row>
    <row r="56" spans="2:4" ht="15" thickBot="1" x14ac:dyDescent="0.35">
      <c r="B56" s="63" t="s">
        <v>36</v>
      </c>
      <c r="C56" s="65">
        <v>45</v>
      </c>
      <c r="D56" s="64">
        <v>0.35555555555555557</v>
      </c>
    </row>
    <row r="57" spans="2:4" ht="15" thickBot="1" x14ac:dyDescent="0.35">
      <c r="B57" s="63" t="s">
        <v>10</v>
      </c>
      <c r="C57" s="65">
        <v>1963</v>
      </c>
      <c r="D57" s="64">
        <v>0.9016811003565971</v>
      </c>
    </row>
    <row r="58" spans="2:4" ht="15" thickBot="1" x14ac:dyDescent="0.35">
      <c r="B58" s="63" t="s">
        <v>4</v>
      </c>
      <c r="C58" s="65">
        <v>545</v>
      </c>
      <c r="D58" s="64">
        <v>0.93394495412844036</v>
      </c>
    </row>
    <row r="59" spans="2:4" ht="15" thickBot="1" x14ac:dyDescent="0.35">
      <c r="B59" s="63" t="s">
        <v>32</v>
      </c>
      <c r="C59" s="65">
        <v>22</v>
      </c>
      <c r="D59" s="64">
        <v>0.90909090909090906</v>
      </c>
    </row>
    <row r="60" spans="2:4" ht="15" thickBot="1" x14ac:dyDescent="0.35">
      <c r="B60" s="63" t="s">
        <v>61</v>
      </c>
      <c r="C60" s="65">
        <v>7</v>
      </c>
      <c r="D60" s="64">
        <v>1</v>
      </c>
    </row>
    <row r="61" spans="2:4" ht="15" thickBot="1" x14ac:dyDescent="0.35">
      <c r="B61" s="63" t="s">
        <v>19</v>
      </c>
      <c r="C61" s="65">
        <v>405</v>
      </c>
      <c r="D61" s="64">
        <v>0.86172839506172838</v>
      </c>
    </row>
    <row r="62" spans="2:4" ht="15" thickBot="1" x14ac:dyDescent="0.35">
      <c r="B62" s="63" t="s">
        <v>45</v>
      </c>
      <c r="C62" s="65">
        <v>9</v>
      </c>
      <c r="D62" s="64">
        <v>0.77777777777777779</v>
      </c>
    </row>
    <row r="63" spans="2:4" ht="15" thickBot="1" x14ac:dyDescent="0.35">
      <c r="B63" s="63" t="s">
        <v>27</v>
      </c>
      <c r="C63" s="65">
        <v>62</v>
      </c>
      <c r="D63" s="64">
        <v>1</v>
      </c>
    </row>
    <row r="64" spans="2:4" ht="15" thickBot="1" x14ac:dyDescent="0.35">
      <c r="B64" s="63" t="s">
        <v>44</v>
      </c>
      <c r="C64" s="65">
        <v>141</v>
      </c>
      <c r="D64" s="64">
        <v>0.87943262411347523</v>
      </c>
    </row>
    <row r="65" spans="2:5" ht="15" thickBot="1" x14ac:dyDescent="0.35">
      <c r="B65" s="63" t="s">
        <v>96</v>
      </c>
      <c r="C65" s="65">
        <v>150</v>
      </c>
      <c r="D65" s="64">
        <v>0.91333333333333333</v>
      </c>
    </row>
    <row r="66" spans="2:5" ht="15" thickBot="1" x14ac:dyDescent="0.35">
      <c r="B66" s="6" t="s">
        <v>89</v>
      </c>
      <c r="C66" s="7">
        <v>21861</v>
      </c>
      <c r="D66" s="53">
        <v>0.90416723846118663</v>
      </c>
      <c r="E66" s="14"/>
    </row>
    <row r="67" spans="2:5" ht="15" thickBot="1" x14ac:dyDescent="0.35">
      <c r="B67" s="8" t="s">
        <v>90</v>
      </c>
      <c r="C67" s="9">
        <v>11468</v>
      </c>
      <c r="D67" s="55"/>
      <c r="E67" s="14"/>
    </row>
    <row r="68" spans="2:5" x14ac:dyDescent="0.3">
      <c r="B68" s="50" t="s">
        <v>91</v>
      </c>
      <c r="C68" s="50"/>
      <c r="D68" s="50"/>
      <c r="E68" s="50"/>
    </row>
  </sheetData>
  <mergeCells count="12">
    <mergeCell ref="B20:E20"/>
    <mergeCell ref="B22:B23"/>
    <mergeCell ref="C22:C23"/>
    <mergeCell ref="D22:D23"/>
    <mergeCell ref="D66:D67"/>
    <mergeCell ref="B68:E68"/>
    <mergeCell ref="A1:C1"/>
    <mergeCell ref="A2:C2"/>
    <mergeCell ref="B5:B6"/>
    <mergeCell ref="C5:C6"/>
    <mergeCell ref="D5:D6"/>
    <mergeCell ref="D18:D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49"/>
  <sheetViews>
    <sheetView workbookViewId="0">
      <selection activeCell="J41" sqref="J41"/>
    </sheetView>
  </sheetViews>
  <sheetFormatPr baseColWidth="10" defaultRowHeight="14.4" x14ac:dyDescent="0.3"/>
  <cols>
    <col min="2" max="2" width="33.33203125" bestFit="1" customWidth="1"/>
    <col min="3" max="3" width="8.5546875" bestFit="1" customWidth="1"/>
    <col min="4" max="4" width="26" bestFit="1" customWidth="1"/>
    <col min="5" max="5" width="26.33203125" bestFit="1" customWidth="1"/>
  </cols>
  <sheetData>
    <row r="1" spans="1:5" ht="15.6" x14ac:dyDescent="0.3">
      <c r="A1" s="61" t="s">
        <v>101</v>
      </c>
      <c r="B1" s="61"/>
      <c r="C1" s="61"/>
    </row>
    <row r="2" spans="1:5" x14ac:dyDescent="0.3">
      <c r="A2" s="62" t="s">
        <v>102</v>
      </c>
      <c r="B2" s="62"/>
      <c r="C2" s="62"/>
    </row>
    <row r="4" spans="1:5" ht="15" thickBot="1" x14ac:dyDescent="0.35"/>
    <row r="5" spans="1:5" x14ac:dyDescent="0.3">
      <c r="B5" s="57" t="s">
        <v>84</v>
      </c>
      <c r="C5" s="57" t="s">
        <v>85</v>
      </c>
      <c r="D5" s="59" t="s">
        <v>86</v>
      </c>
      <c r="E5" s="59" t="s">
        <v>87</v>
      </c>
    </row>
    <row r="6" spans="1:5" ht="15" thickBot="1" x14ac:dyDescent="0.35">
      <c r="B6" s="58"/>
      <c r="C6" s="58"/>
      <c r="D6" s="60"/>
      <c r="E6" s="60"/>
    </row>
    <row r="7" spans="1:5" ht="15" thickBot="1" x14ac:dyDescent="0.35">
      <c r="B7" s="66" t="s">
        <v>33</v>
      </c>
      <c r="C7" s="68">
        <v>224</v>
      </c>
      <c r="D7" s="67">
        <v>0.7366071428571429</v>
      </c>
      <c r="E7" s="67">
        <v>0.74</v>
      </c>
    </row>
    <row r="8" spans="1:5" ht="15" thickBot="1" x14ac:dyDescent="0.35">
      <c r="B8" s="66" t="s">
        <v>60</v>
      </c>
      <c r="C8" s="68">
        <v>17</v>
      </c>
      <c r="D8" s="67">
        <v>0.35</v>
      </c>
      <c r="E8" s="67">
        <v>0.38</v>
      </c>
    </row>
    <row r="9" spans="1:5" ht="15" thickBot="1" x14ac:dyDescent="0.35">
      <c r="B9" s="66" t="s">
        <v>66</v>
      </c>
      <c r="C9" s="68">
        <v>62</v>
      </c>
      <c r="D9" s="67">
        <v>0.52</v>
      </c>
      <c r="E9" s="67">
        <v>0.59</v>
      </c>
    </row>
    <row r="10" spans="1:5" ht="15" thickBot="1" x14ac:dyDescent="0.35">
      <c r="B10" s="66" t="s">
        <v>50</v>
      </c>
      <c r="C10" s="68">
        <v>19</v>
      </c>
      <c r="D10" s="67">
        <v>0.79</v>
      </c>
      <c r="E10" s="67">
        <v>0.79</v>
      </c>
    </row>
    <row r="11" spans="1:5" ht="15" thickBot="1" x14ac:dyDescent="0.35">
      <c r="B11" s="66" t="s">
        <v>54</v>
      </c>
      <c r="C11" s="68">
        <v>31</v>
      </c>
      <c r="D11" s="67">
        <v>0.65</v>
      </c>
      <c r="E11" s="67">
        <v>0.91</v>
      </c>
    </row>
    <row r="12" spans="1:5" ht="15" thickBot="1" x14ac:dyDescent="0.35">
      <c r="B12" s="66" t="s">
        <v>99</v>
      </c>
      <c r="C12" s="68">
        <v>62</v>
      </c>
      <c r="D12" s="67">
        <v>0.66</v>
      </c>
      <c r="E12" s="67">
        <v>0.8</v>
      </c>
    </row>
    <row r="13" spans="1:5" ht="15" thickBot="1" x14ac:dyDescent="0.35">
      <c r="B13" s="66" t="s">
        <v>26</v>
      </c>
      <c r="C13" s="68">
        <v>124</v>
      </c>
      <c r="D13" s="67">
        <v>0.46774193548387094</v>
      </c>
      <c r="E13" s="67">
        <v>0.48333333333333334</v>
      </c>
    </row>
    <row r="14" spans="1:5" ht="15" thickBot="1" x14ac:dyDescent="0.35">
      <c r="B14" s="66" t="s">
        <v>2</v>
      </c>
      <c r="C14" s="68">
        <v>1152</v>
      </c>
      <c r="D14" s="67">
        <v>0.66059027777777779</v>
      </c>
      <c r="E14" s="67">
        <v>0.76946410515672392</v>
      </c>
    </row>
    <row r="15" spans="1:5" ht="15" thickBot="1" x14ac:dyDescent="0.35">
      <c r="B15" s="66" t="s">
        <v>40</v>
      </c>
      <c r="C15" s="68">
        <v>27</v>
      </c>
      <c r="D15" s="67">
        <v>0.78</v>
      </c>
      <c r="E15" s="67">
        <v>0.78</v>
      </c>
    </row>
    <row r="16" spans="1:5" ht="15" thickBot="1" x14ac:dyDescent="0.35">
      <c r="B16" s="66" t="s">
        <v>8</v>
      </c>
      <c r="C16" s="68">
        <v>110</v>
      </c>
      <c r="D16" s="67">
        <v>0.8</v>
      </c>
      <c r="E16" s="67">
        <v>0.8</v>
      </c>
    </row>
    <row r="17" spans="2:5" ht="15" thickBot="1" x14ac:dyDescent="0.35">
      <c r="B17" s="66" t="s">
        <v>65</v>
      </c>
      <c r="C17" s="68">
        <v>819</v>
      </c>
      <c r="D17" s="67">
        <v>0.70207570207570202</v>
      </c>
      <c r="E17" s="67">
        <v>0.74869791666666663</v>
      </c>
    </row>
    <row r="18" spans="2:5" ht="15" thickBot="1" x14ac:dyDescent="0.35">
      <c r="B18" s="66" t="s">
        <v>62</v>
      </c>
      <c r="C18" s="68">
        <v>4</v>
      </c>
      <c r="D18" s="67">
        <v>0.75</v>
      </c>
      <c r="E18" s="67">
        <v>0.75</v>
      </c>
    </row>
    <row r="19" spans="2:5" ht="15" thickBot="1" x14ac:dyDescent="0.35">
      <c r="B19" s="66" t="s">
        <v>39</v>
      </c>
      <c r="C19" s="68">
        <v>61</v>
      </c>
      <c r="D19" s="67">
        <v>0.69</v>
      </c>
      <c r="E19" s="67">
        <v>0.81</v>
      </c>
    </row>
    <row r="20" spans="2:5" ht="15" thickBot="1" x14ac:dyDescent="0.35">
      <c r="B20" s="66" t="s">
        <v>53</v>
      </c>
      <c r="C20" s="68">
        <v>31</v>
      </c>
      <c r="D20" s="67">
        <v>0.77</v>
      </c>
      <c r="E20" s="67">
        <v>0.77</v>
      </c>
    </row>
    <row r="21" spans="2:5" ht="15" thickBot="1" x14ac:dyDescent="0.35">
      <c r="B21" s="66" t="s">
        <v>55</v>
      </c>
      <c r="C21" s="68">
        <v>9</v>
      </c>
      <c r="D21" s="67">
        <v>0.88888888888888884</v>
      </c>
      <c r="E21" s="67">
        <v>1</v>
      </c>
    </row>
    <row r="22" spans="2:5" ht="15" thickBot="1" x14ac:dyDescent="0.35">
      <c r="B22" s="66" t="s">
        <v>52</v>
      </c>
      <c r="C22" s="68">
        <v>31</v>
      </c>
      <c r="D22" s="67">
        <v>0.77</v>
      </c>
      <c r="E22" s="67">
        <v>0.86</v>
      </c>
    </row>
    <row r="23" spans="2:5" ht="15" thickBot="1" x14ac:dyDescent="0.35">
      <c r="B23" s="66" t="s">
        <v>64</v>
      </c>
      <c r="C23" s="68">
        <v>106</v>
      </c>
      <c r="D23" s="67">
        <v>0.69811320754716977</v>
      </c>
      <c r="E23" s="67">
        <v>0.7</v>
      </c>
    </row>
    <row r="24" spans="2:5" ht="15" thickBot="1" x14ac:dyDescent="0.35">
      <c r="B24" s="66" t="s">
        <v>51</v>
      </c>
      <c r="C24" s="68">
        <v>70</v>
      </c>
      <c r="D24" s="67">
        <v>0.66</v>
      </c>
      <c r="E24" s="67">
        <v>0.7</v>
      </c>
    </row>
    <row r="25" spans="2:5" ht="15" thickBot="1" x14ac:dyDescent="0.35">
      <c r="B25" s="66" t="s">
        <v>67</v>
      </c>
      <c r="C25" s="68">
        <v>25</v>
      </c>
      <c r="D25" s="67">
        <v>0.8</v>
      </c>
      <c r="E25" s="67">
        <v>0.8</v>
      </c>
    </row>
    <row r="26" spans="2:5" ht="15" thickBot="1" x14ac:dyDescent="0.35">
      <c r="B26" s="66" t="s">
        <v>5</v>
      </c>
      <c r="C26" s="68">
        <v>93</v>
      </c>
      <c r="D26" s="67">
        <v>0.83870967741935487</v>
      </c>
      <c r="E26" s="67">
        <v>0.84</v>
      </c>
    </row>
    <row r="27" spans="2:5" ht="15" thickBot="1" x14ac:dyDescent="0.35">
      <c r="B27" s="66" t="s">
        <v>56</v>
      </c>
      <c r="C27" s="68">
        <v>31</v>
      </c>
      <c r="D27" s="67">
        <v>0.71</v>
      </c>
      <c r="E27" s="67">
        <v>0.71</v>
      </c>
    </row>
    <row r="28" spans="2:5" ht="15" thickBot="1" x14ac:dyDescent="0.35">
      <c r="B28" s="66" t="s">
        <v>49</v>
      </c>
      <c r="C28" s="68">
        <v>76</v>
      </c>
      <c r="D28" s="67">
        <v>0.60526315789473684</v>
      </c>
      <c r="E28" s="67">
        <v>0.61</v>
      </c>
    </row>
    <row r="29" spans="2:5" ht="15" thickBot="1" x14ac:dyDescent="0.35">
      <c r="B29" s="66" t="s">
        <v>6</v>
      </c>
      <c r="C29" s="68">
        <v>134</v>
      </c>
      <c r="D29" s="67">
        <v>0.80597014925373134</v>
      </c>
      <c r="E29" s="67">
        <v>0.81</v>
      </c>
    </row>
    <row r="30" spans="2:5" ht="15" thickBot="1" x14ac:dyDescent="0.35">
      <c r="B30" s="66" t="s">
        <v>68</v>
      </c>
      <c r="C30" s="68">
        <v>120</v>
      </c>
      <c r="D30" s="67">
        <v>0.80833333333333335</v>
      </c>
      <c r="E30" s="67">
        <v>0.88990825688073394</v>
      </c>
    </row>
    <row r="31" spans="2:5" ht="15" thickBot="1" x14ac:dyDescent="0.35">
      <c r="B31" s="66" t="s">
        <v>45</v>
      </c>
      <c r="C31" s="68">
        <v>75</v>
      </c>
      <c r="D31" s="67">
        <v>0.28000000000000003</v>
      </c>
      <c r="E31" s="67">
        <v>0.28000000000000003</v>
      </c>
    </row>
    <row r="32" spans="2:5" ht="15" thickBot="1" x14ac:dyDescent="0.35">
      <c r="B32" s="66" t="s">
        <v>35</v>
      </c>
      <c r="C32" s="68">
        <v>9</v>
      </c>
      <c r="D32" s="67">
        <v>0</v>
      </c>
      <c r="E32" s="67">
        <v>0</v>
      </c>
    </row>
    <row r="33" spans="2:5" ht="15" thickBot="1" x14ac:dyDescent="0.35">
      <c r="B33" s="66" t="s">
        <v>0</v>
      </c>
      <c r="C33" s="68">
        <v>93</v>
      </c>
      <c r="D33" s="67">
        <v>0.84</v>
      </c>
      <c r="E33" s="67">
        <v>0.84</v>
      </c>
    </row>
    <row r="34" spans="2:5" ht="15" thickBot="1" x14ac:dyDescent="0.35">
      <c r="B34" s="10" t="s">
        <v>92</v>
      </c>
      <c r="C34" s="7">
        <v>3615</v>
      </c>
      <c r="D34" s="47">
        <v>0.68409405255878286</v>
      </c>
      <c r="E34" s="47">
        <v>0.7401975456450165</v>
      </c>
    </row>
    <row r="35" spans="2:5" ht="15" thickBot="1" x14ac:dyDescent="0.35">
      <c r="B35" s="9" t="s">
        <v>93</v>
      </c>
      <c r="C35" s="9">
        <v>2473</v>
      </c>
      <c r="D35" s="49"/>
      <c r="E35" s="49"/>
    </row>
    <row r="36" spans="2:5" x14ac:dyDescent="0.3">
      <c r="B36" s="56" t="s">
        <v>91</v>
      </c>
      <c r="C36" s="56"/>
      <c r="D36" s="56"/>
      <c r="E36" s="56"/>
    </row>
    <row r="37" spans="2:5" ht="15" thickBot="1" x14ac:dyDescent="0.35"/>
    <row r="38" spans="2:5" x14ac:dyDescent="0.3">
      <c r="B38" s="57" t="s">
        <v>95</v>
      </c>
      <c r="C38" s="57" t="s">
        <v>85</v>
      </c>
      <c r="D38" s="59" t="s">
        <v>86</v>
      </c>
      <c r="E38" s="59" t="s">
        <v>87</v>
      </c>
    </row>
    <row r="39" spans="2:5" ht="15" thickBot="1" x14ac:dyDescent="0.35">
      <c r="B39" s="58"/>
      <c r="C39" s="58"/>
      <c r="D39" s="60"/>
      <c r="E39" s="60"/>
    </row>
    <row r="40" spans="2:5" ht="15" thickBot="1" x14ac:dyDescent="0.35">
      <c r="B40" s="66" t="s">
        <v>14</v>
      </c>
      <c r="C40" s="68">
        <v>1413</v>
      </c>
      <c r="D40" s="67">
        <v>0.24486907289455059</v>
      </c>
      <c r="E40" s="67">
        <v>0.34773869346733666</v>
      </c>
    </row>
    <row r="41" spans="2:5" ht="15" thickBot="1" x14ac:dyDescent="0.35">
      <c r="B41" s="66" t="s">
        <v>99</v>
      </c>
      <c r="C41" s="68">
        <v>3587</v>
      </c>
      <c r="D41" s="67">
        <v>0.63785893504321156</v>
      </c>
      <c r="E41" s="67">
        <v>0.8530947054436987</v>
      </c>
    </row>
    <row r="42" spans="2:5" ht="15" thickBot="1" x14ac:dyDescent="0.35">
      <c r="B42" s="66" t="s">
        <v>2</v>
      </c>
      <c r="C42" s="68">
        <v>10141</v>
      </c>
      <c r="D42" s="67">
        <v>0.56079282122078689</v>
      </c>
      <c r="E42" s="67">
        <v>0.7197823060372105</v>
      </c>
    </row>
    <row r="43" spans="2:5" ht="15" thickBot="1" x14ac:dyDescent="0.35">
      <c r="B43" s="66" t="s">
        <v>65</v>
      </c>
      <c r="C43" s="68">
        <v>1104</v>
      </c>
      <c r="D43" s="67">
        <v>0.59329710144927539</v>
      </c>
      <c r="E43" s="67">
        <v>0.66362715298885511</v>
      </c>
    </row>
    <row r="44" spans="2:5" ht="15" thickBot="1" x14ac:dyDescent="0.35">
      <c r="B44" s="66" t="s">
        <v>12</v>
      </c>
      <c r="C44" s="68">
        <v>2773</v>
      </c>
      <c r="D44" s="67">
        <v>0.4702488279841327</v>
      </c>
      <c r="E44" s="67">
        <v>0.70869565217391306</v>
      </c>
    </row>
    <row r="45" spans="2:5" ht="15" thickBot="1" x14ac:dyDescent="0.35">
      <c r="B45" s="66" t="s">
        <v>63</v>
      </c>
      <c r="C45" s="68">
        <v>1821</v>
      </c>
      <c r="D45" s="67">
        <v>0.30532674354750139</v>
      </c>
      <c r="E45" s="67">
        <v>0.38318401102687799</v>
      </c>
    </row>
    <row r="46" spans="2:5" ht="15" thickBot="1" x14ac:dyDescent="0.35">
      <c r="B46" s="66" t="s">
        <v>98</v>
      </c>
      <c r="C46" s="68">
        <v>1022</v>
      </c>
      <c r="D46" s="67">
        <v>0.61839530332681014</v>
      </c>
      <c r="E46" s="67">
        <v>0.66456361724500523</v>
      </c>
    </row>
    <row r="47" spans="2:5" ht="15" thickBot="1" x14ac:dyDescent="0.35">
      <c r="B47" s="10" t="s">
        <v>92</v>
      </c>
      <c r="C47" s="7">
        <v>21861</v>
      </c>
      <c r="D47" s="47">
        <v>0.52458716435661679</v>
      </c>
      <c r="E47" s="47">
        <v>0.68310698117703117</v>
      </c>
    </row>
    <row r="48" spans="2:5" ht="15" thickBot="1" x14ac:dyDescent="0.35">
      <c r="B48" s="9" t="s">
        <v>93</v>
      </c>
      <c r="C48" s="9">
        <v>11468</v>
      </c>
      <c r="D48" s="49"/>
      <c r="E48" s="49"/>
    </row>
    <row r="49" spans="2:5" x14ac:dyDescent="0.3">
      <c r="B49" s="56" t="s">
        <v>91</v>
      </c>
      <c r="C49" s="56"/>
      <c r="D49" s="56"/>
      <c r="E49" s="56"/>
    </row>
  </sheetData>
  <mergeCells count="16">
    <mergeCell ref="D47:D48"/>
    <mergeCell ref="E47:E48"/>
    <mergeCell ref="B49:E49"/>
    <mergeCell ref="D34:D35"/>
    <mergeCell ref="E34:E35"/>
    <mergeCell ref="B36:E36"/>
    <mergeCell ref="B38:B39"/>
    <mergeCell ref="C38:C39"/>
    <mergeCell ref="D38:D39"/>
    <mergeCell ref="E38:E39"/>
    <mergeCell ref="A1:C1"/>
    <mergeCell ref="A2:C2"/>
    <mergeCell ref="B5:B6"/>
    <mergeCell ref="C5:C6"/>
    <mergeCell ref="D5:D6"/>
    <mergeCell ref="E5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09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AEVVZYF6TF2M-981-11</_dlc_DocId>
    <_dlc_DocIdUrl xmlns="b150946a-e91e-41f5-8b47-a9dbc3d237ee">
      <Url>http://www.aerocivil.gov.co/AAeronautica/Estadisticas/Calidad-Servicio/Cumplimiento/_layouts/DocIdRedir.aspx?ID=AEVVZYF6TF2M-981-11</Url>
      <Description>AEVVZYF6TF2M-981-11</Description>
    </_dlc_DocIdUrl>
  </documentManagement>
</p:properties>
</file>

<file path=customXml/itemProps1.xml><?xml version="1.0" encoding="utf-8"?>
<ds:datastoreItem xmlns:ds="http://schemas.openxmlformats.org/officeDocument/2006/customXml" ds:itemID="{DDF55EA2-77D0-4C5E-B13F-60B056988C77}"/>
</file>

<file path=customXml/itemProps2.xml><?xml version="1.0" encoding="utf-8"?>
<ds:datastoreItem xmlns:ds="http://schemas.openxmlformats.org/officeDocument/2006/customXml" ds:itemID="{51E4460A-4B3D-4BFA-8C6A-036F4FD13769}"/>
</file>

<file path=customXml/itemProps3.xml><?xml version="1.0" encoding="utf-8"?>
<ds:datastoreItem xmlns:ds="http://schemas.openxmlformats.org/officeDocument/2006/customXml" ds:itemID="{67592339-48E3-4865-99A5-258EC3178393}"/>
</file>

<file path=customXml/itemProps4.xml><?xml version="1.0" encoding="utf-8"?>
<ds:datastoreItem xmlns:ds="http://schemas.openxmlformats.org/officeDocument/2006/customXml" ds:itemID="{51E4460A-4B3D-4BFA-8C6A-036F4FD13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AEROP. INTERNACIONAL</vt:lpstr>
      <vt:lpstr>AEROP.  NACIONAL</vt:lpstr>
      <vt:lpstr>EMPRESAS INTERNACIONALES</vt:lpstr>
      <vt:lpstr>EMPRESAS NACIONALES</vt:lpstr>
      <vt:lpstr>TOTAL AEROPUERTOS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octubre 2013</dc:title>
  <dc:creator>Tatiana del Pilar Ballen Lozano</dc:creator>
  <cp:lastModifiedBy>Tatiana del Pilar Ballen Lozano</cp:lastModifiedBy>
  <dcterms:created xsi:type="dcterms:W3CDTF">2013-11-18T19:58:27Z</dcterms:created>
  <dcterms:modified xsi:type="dcterms:W3CDTF">2013-11-29T15:45:20Z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  <property fmtid="{D5CDD505-2E9C-101B-9397-08002B2CF9AE}" pid="3" name="_dlc_DocIdItemGuid">
    <vt:lpwstr>f16b505c-7db7-43ec-b957-016f821cf7b6</vt:lpwstr>
  </property>
</Properties>
</file>